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filterPrivacy="1" defaultThemeVersion="166925"/>
  <xr:revisionPtr revIDLastSave="0" documentId="13_ncr:1_{2B3898B9-6E11-5449-BCCD-5A2983DCCD88}" xr6:coauthVersionLast="47" xr6:coauthVersionMax="47" xr10:uidLastSave="{00000000-0000-0000-0000-000000000000}"/>
  <bookViews>
    <workbookView xWindow="1880" yWindow="500" windowWidth="28240" windowHeight="16440" activeTab="2" xr2:uid="{A5B15CCD-58A9-A749-9C94-FF15A297343F}"/>
  </bookViews>
  <sheets>
    <sheet name="時系列" sheetId="1" r:id="rId1"/>
    <sheet name="回帰式" sheetId="3" r:id="rId2"/>
    <sheet name="予測値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H9" i="3"/>
  <c r="I9" i="3"/>
  <c r="J9" i="3"/>
  <c r="K9" i="3"/>
  <c r="G10" i="3"/>
  <c r="H10" i="3"/>
  <c r="I10" i="3"/>
  <c r="J10" i="3"/>
  <c r="K10" i="3"/>
  <c r="C9" i="3"/>
  <c r="D9" i="3"/>
  <c r="C10" i="3"/>
  <c r="D10" i="3"/>
  <c r="E9" i="3"/>
  <c r="F9" i="3"/>
  <c r="E10" i="3"/>
  <c r="F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8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8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8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8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8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8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8" i="3"/>
  <c r="G3" i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6" i="2"/>
  <c r="E42" i="2"/>
  <c r="E43" i="2"/>
  <c r="E44" i="2"/>
  <c r="E45" i="2"/>
  <c r="E46" i="2"/>
  <c r="E47" i="2"/>
  <c r="E48" i="2"/>
  <c r="E49" i="2"/>
  <c r="E50" i="2"/>
  <c r="E51" i="2"/>
  <c r="E52" i="2"/>
  <c r="E53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6" i="2"/>
  <c r="K39" i="1"/>
  <c r="J39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" i="1"/>
  <c r="F4" i="1"/>
  <c r="F5" i="1"/>
  <c r="F6" i="1"/>
  <c r="F7" i="1"/>
  <c r="F8" i="1"/>
  <c r="F9" i="1"/>
  <c r="F10" i="1"/>
  <c r="F11" i="1"/>
  <c r="F12" i="1"/>
  <c r="F13" i="1"/>
  <c r="F14" i="1"/>
  <c r="F3" i="1"/>
  <c r="L39" i="1" l="1"/>
  <c r="N25" i="1" s="1"/>
  <c r="P25" i="1" s="1"/>
  <c r="N6" i="1"/>
  <c r="P6" i="1" s="1"/>
  <c r="N9" i="1"/>
  <c r="P9" i="1" s="1"/>
  <c r="N22" i="1"/>
  <c r="P22" i="1" s="1"/>
  <c r="N17" i="1"/>
  <c r="P17" i="1" s="1"/>
  <c r="N16" i="1"/>
  <c r="P16" i="1" s="1"/>
  <c r="N15" i="1"/>
  <c r="P15" i="1" s="1"/>
  <c r="N7" i="1"/>
  <c r="P7" i="1" s="1"/>
  <c r="F15" i="1"/>
  <c r="G10" i="1" s="1"/>
  <c r="N3" i="1" l="1"/>
  <c r="P3" i="1" s="1"/>
  <c r="N32" i="1"/>
  <c r="P32" i="1" s="1"/>
  <c r="N10" i="1"/>
  <c r="P10" i="1" s="1"/>
  <c r="N34" i="1"/>
  <c r="P34" i="1" s="1"/>
  <c r="N27" i="1"/>
  <c r="P27" i="1" s="1"/>
  <c r="N20" i="1"/>
  <c r="P20" i="1" s="1"/>
  <c r="N5" i="1"/>
  <c r="P5" i="1" s="1"/>
  <c r="N37" i="1"/>
  <c r="P37" i="1" s="1"/>
  <c r="N18" i="1"/>
  <c r="P18" i="1" s="1"/>
  <c r="N12" i="1"/>
  <c r="P12" i="1" s="1"/>
  <c r="N13" i="1"/>
  <c r="P13" i="1" s="1"/>
  <c r="N26" i="1"/>
  <c r="P26" i="1" s="1"/>
  <c r="N4" i="1"/>
  <c r="P4" i="1" s="1"/>
  <c r="N21" i="1"/>
  <c r="P21" i="1" s="1"/>
  <c r="N28" i="1"/>
  <c r="P28" i="1" s="1"/>
  <c r="N11" i="1"/>
  <c r="P11" i="1" s="1"/>
  <c r="N19" i="1"/>
  <c r="P19" i="1" s="1"/>
  <c r="N35" i="1"/>
  <c r="P35" i="1" s="1"/>
  <c r="N36" i="1"/>
  <c r="P36" i="1" s="1"/>
  <c r="N29" i="1"/>
  <c r="P29" i="1" s="1"/>
  <c r="N30" i="1"/>
  <c r="P30" i="1" s="1"/>
  <c r="N31" i="1"/>
  <c r="P31" i="1" s="1"/>
  <c r="N14" i="1"/>
  <c r="P14" i="1" s="1"/>
  <c r="N23" i="1"/>
  <c r="P23" i="1" s="1"/>
  <c r="N33" i="1"/>
  <c r="P33" i="1" s="1"/>
  <c r="N38" i="1"/>
  <c r="P38" i="1" s="1"/>
  <c r="N8" i="1"/>
  <c r="P8" i="1" s="1"/>
  <c r="N24" i="1"/>
  <c r="P24" i="1" s="1"/>
  <c r="G11" i="1"/>
  <c r="G5" i="1"/>
  <c r="G13" i="1"/>
  <c r="G7" i="1"/>
  <c r="G4" i="1"/>
  <c r="G8" i="1"/>
  <c r="G12" i="1"/>
  <c r="G9" i="1"/>
  <c r="G14" i="1"/>
  <c r="G6" i="1"/>
  <c r="M7" i="1"/>
  <c r="O7" i="1" s="1"/>
  <c r="M10" i="1"/>
  <c r="M17" i="1"/>
  <c r="Q17" i="1" s="1"/>
  <c r="M35" i="1"/>
  <c r="O35" i="1" s="1"/>
  <c r="M16" i="1"/>
  <c r="Q16" i="1" s="1"/>
  <c r="M27" i="1"/>
  <c r="O27" i="1" s="1"/>
  <c r="M29" i="1"/>
  <c r="O29" i="1" s="1"/>
  <c r="M37" i="1"/>
  <c r="M33" i="1"/>
  <c r="M31" i="1"/>
  <c r="M25" i="1"/>
  <c r="Q25" i="1" s="1"/>
  <c r="P39" i="1" l="1"/>
  <c r="Q10" i="1"/>
  <c r="Q33" i="1"/>
  <c r="Q37" i="1"/>
  <c r="O10" i="1"/>
  <c r="Q35" i="1"/>
  <c r="Q27" i="1"/>
  <c r="O25" i="1"/>
  <c r="O37" i="1"/>
  <c r="Q31" i="1"/>
  <c r="O31" i="1"/>
  <c r="Q29" i="1"/>
  <c r="O16" i="1"/>
  <c r="M34" i="1"/>
  <c r="M18" i="1"/>
  <c r="M11" i="1"/>
  <c r="O33" i="1"/>
  <c r="M8" i="1"/>
  <c r="M23" i="1"/>
  <c r="M36" i="1"/>
  <c r="O17" i="1"/>
  <c r="M21" i="1"/>
  <c r="Q7" i="1"/>
  <c r="M14" i="1"/>
  <c r="M5" i="1"/>
  <c r="M28" i="1"/>
  <c r="M20" i="1"/>
  <c r="M26" i="1"/>
  <c r="M3" i="1"/>
  <c r="M9" i="1"/>
  <c r="M15" i="1"/>
  <c r="M24" i="1"/>
  <c r="M4" i="1"/>
  <c r="M19" i="1"/>
  <c r="M22" i="1"/>
  <c r="M32" i="1"/>
  <c r="M13" i="1"/>
  <c r="M12" i="1"/>
  <c r="M30" i="1"/>
  <c r="M38" i="1"/>
  <c r="M6" i="1"/>
  <c r="Q38" i="1" l="1"/>
  <c r="O38" i="1"/>
  <c r="O24" i="1"/>
  <c r="Q24" i="1"/>
  <c r="O21" i="1"/>
  <c r="Q21" i="1"/>
  <c r="O15" i="1"/>
  <c r="Q15" i="1"/>
  <c r="Q11" i="1"/>
  <c r="O11" i="1"/>
  <c r="Q9" i="1"/>
  <c r="O9" i="1"/>
  <c r="O18" i="1"/>
  <c r="Q18" i="1"/>
  <c r="Q3" i="1"/>
  <c r="O3" i="1"/>
  <c r="Q26" i="1"/>
  <c r="O26" i="1"/>
  <c r="O30" i="1"/>
  <c r="Q30" i="1"/>
  <c r="Q14" i="1"/>
  <c r="O14" i="1"/>
  <c r="O12" i="1"/>
  <c r="Q12" i="1"/>
  <c r="Q13" i="1"/>
  <c r="O13" i="1"/>
  <c r="O34" i="1"/>
  <c r="Q34" i="1"/>
  <c r="Q32" i="1"/>
  <c r="O32" i="1"/>
  <c r="O22" i="1"/>
  <c r="Q22" i="1"/>
  <c r="O20" i="1"/>
  <c r="Q20" i="1"/>
  <c r="Q36" i="1"/>
  <c r="O36" i="1"/>
  <c r="O19" i="1"/>
  <c r="Q19" i="1"/>
  <c r="O28" i="1"/>
  <c r="Q28" i="1"/>
  <c r="Q23" i="1"/>
  <c r="O23" i="1"/>
  <c r="O6" i="1"/>
  <c r="Q6" i="1"/>
  <c r="O4" i="1"/>
  <c r="Q4" i="1"/>
  <c r="Q5" i="1"/>
  <c r="O5" i="1"/>
  <c r="Q8" i="1"/>
  <c r="O8" i="1"/>
  <c r="O39" i="1" l="1"/>
  <c r="Q39" i="1"/>
  <c r="K43" i="1" s="1"/>
  <c r="K44" i="1" l="1"/>
  <c r="R4" i="1"/>
  <c r="R12" i="1"/>
  <c r="R20" i="1"/>
  <c r="R28" i="1"/>
  <c r="R36" i="1"/>
  <c r="R5" i="1"/>
  <c r="R13" i="1"/>
  <c r="R21" i="1"/>
  <c r="R29" i="1"/>
  <c r="R37" i="1"/>
  <c r="R6" i="1"/>
  <c r="R14" i="1"/>
  <c r="R22" i="1"/>
  <c r="R30" i="1"/>
  <c r="R38" i="1"/>
  <c r="R7" i="1"/>
  <c r="R15" i="1"/>
  <c r="R23" i="1"/>
  <c r="R31" i="1"/>
  <c r="R3" i="1"/>
  <c r="R8" i="1"/>
  <c r="R16" i="1"/>
  <c r="R24" i="1"/>
  <c r="R32" i="1"/>
  <c r="R9" i="1"/>
  <c r="R17" i="1"/>
  <c r="R25" i="1"/>
  <c r="R33" i="1"/>
  <c r="R10" i="1"/>
  <c r="R18" i="1"/>
  <c r="R26" i="1"/>
  <c r="R34" i="1"/>
  <c r="R11" i="1"/>
  <c r="R19" i="1"/>
  <c r="R27" i="1"/>
  <c r="R35" i="1"/>
</calcChain>
</file>

<file path=xl/sharedStrings.xml><?xml version="1.0" encoding="utf-8"?>
<sst xmlns="http://schemas.openxmlformats.org/spreadsheetml/2006/main" count="181" uniqueCount="136">
  <si>
    <t>１月</t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</si>
  <si>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</si>
  <si>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</si>
  <si>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</si>
  <si>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</si>
  <si>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</si>
  <si>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</si>
  <si>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</si>
  <si>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</si>
  <si>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</si>
  <si>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</si>
  <si>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</si>
  <si>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1年目</t>
    <rPh sb="1" eb="3">
      <t xml:space="preserve">ネンメ </t>
    </rPh>
    <phoneticPr fontId="1"/>
  </si>
  <si>
    <t>2年目</t>
    <rPh sb="1" eb="3">
      <t xml:space="preserve">ネンメ </t>
    </rPh>
    <phoneticPr fontId="1"/>
  </si>
  <si>
    <t>3年目</t>
    <rPh sb="1" eb="3">
      <t xml:space="preserve">ネンメ </t>
    </rPh>
    <phoneticPr fontId="1"/>
  </si>
  <si>
    <t>平均</t>
    <rPh sb="0" eb="2">
      <t xml:space="preserve">ヘイキン </t>
    </rPh>
    <phoneticPr fontId="1"/>
  </si>
  <si>
    <t>季節変動指数</t>
    <rPh sb="0" eb="4">
      <t xml:space="preserve">キセツヘンドウ </t>
    </rPh>
    <rPh sb="4" eb="6">
      <t xml:space="preserve">シスウ </t>
    </rPh>
    <phoneticPr fontId="1"/>
  </si>
  <si>
    <t>1年１月</t>
    <rPh sb="1" eb="2">
      <t xml:space="preserve">ネン </t>
    </rPh>
    <phoneticPr fontId="1"/>
  </si>
  <si>
    <t>1年２月</t>
    <rPh sb="1" eb="2">
      <t xml:space="preserve">ネン </t>
    </rPh>
    <phoneticPr fontId="1"/>
  </si>
  <si>
    <t>1年３月</t>
    <rPh sb="1" eb="2">
      <t xml:space="preserve">ネン </t>
    </rPh>
    <phoneticPr fontId="1"/>
  </si>
  <si>
    <t>1年４月</t>
    <rPh sb="1" eb="2">
      <t xml:space="preserve">ネン </t>
    </rPh>
    <phoneticPr fontId="1"/>
  </si>
  <si>
    <t>1年５月</t>
    <rPh sb="1" eb="2">
      <t xml:space="preserve">ネン </t>
    </rPh>
    <phoneticPr fontId="1"/>
  </si>
  <si>
    <t>1年６月</t>
    <rPh sb="1" eb="2">
      <t xml:space="preserve">ネン </t>
    </rPh>
    <phoneticPr fontId="1"/>
  </si>
  <si>
    <t>1年７月</t>
    <rPh sb="1" eb="2">
      <t xml:space="preserve">ネン </t>
    </rPh>
    <phoneticPr fontId="1"/>
  </si>
  <si>
    <t>1年８月</t>
    <rPh sb="1" eb="2">
      <t xml:space="preserve">ネン </t>
    </rPh>
    <phoneticPr fontId="1"/>
  </si>
  <si>
    <t>1年９月</t>
    <rPh sb="1" eb="2">
      <t xml:space="preserve">ネン </t>
    </rPh>
    <phoneticPr fontId="1"/>
  </si>
  <si>
    <t>1年１０月</t>
    <rPh sb="1" eb="2">
      <t xml:space="preserve">ネン </t>
    </rPh>
    <phoneticPr fontId="1"/>
  </si>
  <si>
    <t>1年１１月</t>
    <rPh sb="1" eb="2">
      <t xml:space="preserve">ネン </t>
    </rPh>
    <phoneticPr fontId="1"/>
  </si>
  <si>
    <t>1年１２月</t>
    <rPh sb="1" eb="2">
      <t xml:space="preserve">ネン </t>
    </rPh>
    <phoneticPr fontId="1"/>
  </si>
  <si>
    <t>2年１月</t>
    <rPh sb="1" eb="2">
      <t xml:space="preserve">ネン </t>
    </rPh>
    <phoneticPr fontId="1"/>
  </si>
  <si>
    <t>2年２月</t>
    <rPh sb="1" eb="2">
      <t xml:space="preserve">ネン </t>
    </rPh>
    <phoneticPr fontId="1"/>
  </si>
  <si>
    <t>2年３月</t>
    <rPh sb="1" eb="2">
      <t xml:space="preserve">ネン </t>
    </rPh>
    <phoneticPr fontId="1"/>
  </si>
  <si>
    <t>2年４月</t>
    <rPh sb="1" eb="2">
      <t xml:space="preserve">ネン </t>
    </rPh>
    <phoneticPr fontId="1"/>
  </si>
  <si>
    <t>2年５月</t>
    <rPh sb="1" eb="2">
      <t xml:space="preserve">ネン </t>
    </rPh>
    <phoneticPr fontId="1"/>
  </si>
  <si>
    <t>2年６月</t>
    <rPh sb="1" eb="2">
      <t xml:space="preserve">ネン </t>
    </rPh>
    <phoneticPr fontId="1"/>
  </si>
  <si>
    <t>2年７月</t>
    <rPh sb="1" eb="2">
      <t xml:space="preserve">ネン </t>
    </rPh>
    <phoneticPr fontId="1"/>
  </si>
  <si>
    <t>2年８月</t>
    <rPh sb="1" eb="2">
      <t xml:space="preserve">ネン </t>
    </rPh>
    <phoneticPr fontId="1"/>
  </si>
  <si>
    <t>2年９月</t>
    <rPh sb="1" eb="2">
      <t xml:space="preserve">ネン </t>
    </rPh>
    <phoneticPr fontId="1"/>
  </si>
  <si>
    <t>2年１０月</t>
    <rPh sb="1" eb="2">
      <t xml:space="preserve">ネン </t>
    </rPh>
    <phoneticPr fontId="1"/>
  </si>
  <si>
    <t>2年１１月</t>
    <rPh sb="1" eb="2">
      <t xml:space="preserve">ネン </t>
    </rPh>
    <phoneticPr fontId="1"/>
  </si>
  <si>
    <t>2年１２月</t>
    <rPh sb="1" eb="2">
      <t xml:space="preserve">ネン </t>
    </rPh>
    <phoneticPr fontId="1"/>
  </si>
  <si>
    <t>3年１月</t>
    <rPh sb="1" eb="2">
      <t xml:space="preserve">ネン </t>
    </rPh>
    <phoneticPr fontId="1"/>
  </si>
  <si>
    <t>3年２月</t>
    <rPh sb="1" eb="2">
      <t xml:space="preserve">ネン </t>
    </rPh>
    <phoneticPr fontId="1"/>
  </si>
  <si>
    <t>3年３月</t>
    <rPh sb="1" eb="2">
      <t xml:space="preserve">ネン </t>
    </rPh>
    <phoneticPr fontId="1"/>
  </si>
  <si>
    <t>3年４月</t>
    <rPh sb="1" eb="2">
      <t xml:space="preserve">ネン </t>
    </rPh>
    <phoneticPr fontId="1"/>
  </si>
  <si>
    <t>3年５月</t>
    <rPh sb="1" eb="2">
      <t xml:space="preserve">ネン </t>
    </rPh>
    <phoneticPr fontId="1"/>
  </si>
  <si>
    <t>3年６月</t>
    <rPh sb="1" eb="2">
      <t xml:space="preserve">ネン </t>
    </rPh>
    <phoneticPr fontId="1"/>
  </si>
  <si>
    <t>3年７月</t>
    <rPh sb="1" eb="2">
      <t xml:space="preserve">ネン </t>
    </rPh>
    <phoneticPr fontId="1"/>
  </si>
  <si>
    <t>3年８月</t>
    <rPh sb="1" eb="2">
      <t xml:space="preserve">ネン </t>
    </rPh>
    <phoneticPr fontId="1"/>
  </si>
  <si>
    <t>3年９月</t>
    <rPh sb="1" eb="2">
      <t xml:space="preserve">ネン </t>
    </rPh>
    <phoneticPr fontId="1"/>
  </si>
  <si>
    <t>3年１０月</t>
    <rPh sb="1" eb="2">
      <t xml:space="preserve">ネン </t>
    </rPh>
    <phoneticPr fontId="1"/>
  </si>
  <si>
    <t>3年１１月</t>
    <rPh sb="1" eb="2">
      <t xml:space="preserve">ネン </t>
    </rPh>
    <phoneticPr fontId="1"/>
  </si>
  <si>
    <t>3年１２月</t>
    <rPh sb="1" eb="2">
      <t xml:space="preserve">ネン </t>
    </rPh>
    <phoneticPr fontId="1"/>
  </si>
  <si>
    <t>x</t>
    <phoneticPr fontId="1"/>
  </si>
  <si>
    <t>y-ybar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</si>
  <si>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</si>
  <si>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</si>
  <si>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</si>
  <si>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</si>
  <si>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</si>
  <si>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</si>
  <si>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</si>
  <si>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(y-ybar)^2</t>
    <phoneticPr fontId="1"/>
  </si>
  <si>
    <t>Syy</t>
    <phoneticPr fontId="1"/>
  </si>
  <si>
    <t>Sxx</t>
    <phoneticPr fontId="1"/>
  </si>
  <si>
    <t>Sxy</t>
    <phoneticPr fontId="1"/>
  </si>
  <si>
    <t>⑧</t>
    <phoneticPr fontId="1"/>
  </si>
  <si>
    <t>⑨</t>
    <phoneticPr fontId="1"/>
  </si>
  <si>
    <t>⑩</t>
    <phoneticPr fontId="1"/>
  </si>
  <si>
    <t>a</t>
    <phoneticPr fontId="1"/>
  </si>
  <si>
    <t>b</t>
    <phoneticPr fontId="1"/>
  </si>
  <si>
    <t>ln(x)</t>
    <phoneticPr fontId="1"/>
  </si>
  <si>
    <t>a・ln(x)+b</t>
    <phoneticPr fontId="1"/>
  </si>
  <si>
    <t>⑪</t>
    <phoneticPr fontId="1"/>
  </si>
  <si>
    <t>⑫</t>
    <phoneticPr fontId="1"/>
  </si>
  <si>
    <t>⑫／⑪</t>
    <phoneticPr fontId="1"/>
  </si>
  <si>
    <t>⑬</t>
    <phoneticPr fontId="1"/>
  </si>
  <si>
    <t>⑧ー⑬✕⑨</t>
    <phoneticPr fontId="1"/>
  </si>
  <si>
    <t>年月</t>
    <rPh sb="0" eb="2">
      <t xml:space="preserve">ネンゲツ </t>
    </rPh>
    <phoneticPr fontId="1"/>
  </si>
  <si>
    <t>売上</t>
    <rPh sb="0" eb="2">
      <t xml:space="preserve">ウリアゲ </t>
    </rPh>
    <phoneticPr fontId="1"/>
  </si>
  <si>
    <t>傾向線</t>
  </si>
  <si>
    <t>傾向線</t>
    <rPh sb="0" eb="2">
      <t xml:space="preserve">ケイコウ </t>
    </rPh>
    <rPh sb="2" eb="3">
      <t xml:space="preserve">セン </t>
    </rPh>
    <phoneticPr fontId="1"/>
  </si>
  <si>
    <t>季節変動指数</t>
  </si>
  <si>
    <t>売上y</t>
    <phoneticPr fontId="1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</si>
  <si>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</si>
  <si>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</si>
  <si>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</si>
  <si>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</si>
  <si>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</si>
  <si>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</si>
  <si>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</si>
  <si>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</si>
  <si>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</si>
  <si>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</si>
  <si>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</si>
  <si>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</si>
  <si>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</si>
  <si>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</si>
  <si>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</si>
  <si>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</si>
  <si>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</si>
  <si>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</si>
  <si>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</si>
  <si>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</si>
  <si>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</si>
  <si>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</si>
  <si>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</si>
  <si>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</si>
  <si>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4年１月</t>
    <rPh sb="1" eb="2">
      <t xml:space="preserve">ネン </t>
    </rPh>
    <phoneticPr fontId="1"/>
  </si>
  <si>
    <t>4年２月</t>
    <rPh sb="1" eb="2">
      <t xml:space="preserve">ネン </t>
    </rPh>
    <phoneticPr fontId="1"/>
  </si>
  <si>
    <t>4年３月</t>
    <rPh sb="1" eb="2">
      <t xml:space="preserve">ネン </t>
    </rPh>
    <phoneticPr fontId="1"/>
  </si>
  <si>
    <t>4年４月</t>
    <rPh sb="1" eb="2">
      <t xml:space="preserve">ネン </t>
    </rPh>
    <phoneticPr fontId="1"/>
  </si>
  <si>
    <t>4年５月</t>
    <rPh sb="1" eb="2">
      <t xml:space="preserve">ネン </t>
    </rPh>
    <phoneticPr fontId="1"/>
  </si>
  <si>
    <t>4年６月</t>
    <rPh sb="1" eb="2">
      <t xml:space="preserve">ネン </t>
    </rPh>
    <phoneticPr fontId="1"/>
  </si>
  <si>
    <t>4年７月</t>
    <rPh sb="1" eb="2">
      <t xml:space="preserve">ネン </t>
    </rPh>
    <phoneticPr fontId="1"/>
  </si>
  <si>
    <t>4年８月</t>
    <rPh sb="1" eb="2">
      <t xml:space="preserve">ネン </t>
    </rPh>
    <phoneticPr fontId="1"/>
  </si>
  <si>
    <t>4年９月</t>
    <rPh sb="1" eb="2">
      <t xml:space="preserve">ネン </t>
    </rPh>
    <phoneticPr fontId="1"/>
  </si>
  <si>
    <t>4年１０月</t>
    <rPh sb="1" eb="2">
      <t xml:space="preserve">ネン </t>
    </rPh>
    <phoneticPr fontId="1"/>
  </si>
  <si>
    <t>4年１１月</t>
    <rPh sb="1" eb="2">
      <t xml:space="preserve">ネン </t>
    </rPh>
    <phoneticPr fontId="1"/>
  </si>
  <si>
    <t>4年１２月</t>
    <rPh sb="1" eb="2">
      <t xml:space="preserve">ネン </t>
    </rPh>
    <phoneticPr fontId="1"/>
  </si>
  <si>
    <t>予測値</t>
    <rPh sb="0" eb="3">
      <t xml:space="preserve">ヨソクチ </t>
    </rPh>
    <phoneticPr fontId="1"/>
  </si>
  <si>
    <t>全平均</t>
    <rPh sb="0" eb="1">
      <t xml:space="preserve">ゼン </t>
    </rPh>
    <rPh sb="1" eb="3">
      <t xml:space="preserve">ヘイキン </t>
    </rPh>
    <phoneticPr fontId="1"/>
  </si>
  <si>
    <t>３ヶ年平均</t>
    <rPh sb="2" eb="3">
      <t xml:space="preserve">ネン </t>
    </rPh>
    <rPh sb="3" eb="5">
      <t xml:space="preserve">ヘイキン </t>
    </rPh>
    <phoneticPr fontId="1"/>
  </si>
  <si>
    <t>K</t>
    <phoneticPr fontId="1"/>
  </si>
  <si>
    <t>直線回帰</t>
    <rPh sb="0" eb="4">
      <t xml:space="preserve">チョクセンカイキ </t>
    </rPh>
    <phoneticPr fontId="1"/>
  </si>
  <si>
    <t>ルート回帰</t>
    <rPh sb="3" eb="5">
      <t xml:space="preserve">カイキ </t>
    </rPh>
    <phoneticPr fontId="1"/>
  </si>
  <si>
    <t>自然対数回帰</t>
    <rPh sb="0" eb="4">
      <t xml:space="preserve">シゼンタイスウ </t>
    </rPh>
    <rPh sb="4" eb="6">
      <t xml:space="preserve">カイキ </t>
    </rPh>
    <phoneticPr fontId="1"/>
  </si>
  <si>
    <t>分散回帰</t>
    <rPh sb="0" eb="4">
      <t xml:space="preserve">ブンサンカイキ </t>
    </rPh>
    <phoneticPr fontId="1"/>
  </si>
  <si>
    <t>べき乗回帰</t>
    <rPh sb="2" eb="3">
      <t>🔓️</t>
    </rPh>
    <rPh sb="3" eb="5">
      <t xml:space="preserve">カイキ </t>
    </rPh>
    <phoneticPr fontId="1"/>
  </si>
  <si>
    <t>指数回帰</t>
    <rPh sb="0" eb="4">
      <t xml:space="preserve">シスウカイキ </t>
    </rPh>
    <phoneticPr fontId="1"/>
  </si>
  <si>
    <t>修正指数回帰</t>
    <rPh sb="0" eb="2">
      <t xml:space="preserve">シュウセイ </t>
    </rPh>
    <rPh sb="2" eb="6">
      <t xml:space="preserve">シスウカイキ </t>
    </rPh>
    <phoneticPr fontId="1"/>
  </si>
  <si>
    <t>ロジスティック回帰</t>
    <rPh sb="7" eb="9">
      <t xml:space="preserve">カイキ </t>
    </rPh>
    <phoneticPr fontId="1"/>
  </si>
  <si>
    <t>ゴンベルツ回帰</t>
    <rPh sb="5" eb="7">
      <t xml:space="preserve">カイキ </t>
    </rPh>
    <phoneticPr fontId="1"/>
  </si>
  <si>
    <t>ln(x)-ln(x)bar</t>
    <phoneticPr fontId="1"/>
  </si>
  <si>
    <t>(ln(x)-ln(x)bar)^2</t>
    <phoneticPr fontId="1"/>
  </si>
  <si>
    <t>(y-ybar)(ln(x)-ln(x)bar)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</si>
</sst>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"/>
    <numFmt numFmtId="177" formatCode="0.0"/>
    <numFmt numFmtId="178" formatCode="0.0000_ "/>
    <numFmt numFmtId="179" formatCode="0.000_ "/>
    <numFmt numFmtId="180" formatCode="0.00_ "/>
    <numFmt numFmtId="181" formatCode="0_ "/>
    <numFmt numFmtId="185" formatCode="0.0000"/>
  </numFmts>
  <fonts count="2">
    <font>
      <sz val="11"/>
      <color theme="1"/>
      <name val="MS-PGothic"/>
      <family val="2"/>
      <charset val="128"/>
    </font>
    <font>
      <sz val="6"/>
      <name val="MS-P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55" fontId="0" fillId="2" borderId="1" xfId="0" quotePrefix="1" applyNumberFormat="1" applyFill="1" applyBorder="1">
      <alignment vertical="center"/>
    </xf>
    <xf numFmtId="55" fontId="0" fillId="2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80" fontId="0" fillId="2" borderId="1" xfId="0" applyNumberFormat="1" applyFill="1" applyBorder="1">
      <alignment vertical="center"/>
    </xf>
    <xf numFmtId="179" fontId="0" fillId="2" borderId="1" xfId="0" applyNumberFormat="1" applyFill="1" applyBorder="1">
      <alignment vertical="center"/>
    </xf>
    <xf numFmtId="181" fontId="0" fillId="2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8" fontId="0" fillId="2" borderId="1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2" fontId="0" fillId="2" borderId="1" xfId="0" applyNumberFormat="1" applyFill="1" applyBorder="1">
      <alignment vertical="center"/>
    </xf>
    <xf numFmtId="0" fontId="0" fillId="2" borderId="4" xfId="0" applyFont="1" applyFill="1" applyBorder="1" applyAlignment="1">
      <alignment horizontal="centerContinuous" vertical="center"/>
    </xf>
    <xf numFmtId="0" fontId="0" fillId="2" borderId="0" xfId="0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vertical="center"/>
    </xf>
    <xf numFmtId="185" fontId="0" fillId="2" borderId="0" xfId="0" applyNumberFormat="1" applyFill="1" applyBorder="1" applyAlignment="1">
      <alignment vertical="center"/>
    </xf>
    <xf numFmtId="185" fontId="0" fillId="2" borderId="3" xfId="0" applyNumberFormat="1" applyFill="1" applyBorder="1" applyAlignment="1">
      <alignment vertical="center"/>
    </xf>
    <xf numFmtId="1" fontId="0" fillId="2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40FF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4029728007238"/>
          <c:y val="3.9062888520513893E-2"/>
          <c:w val="0.82733907608807389"/>
          <c:h val="0.76428175507666807"/>
        </c:manualLayout>
      </c:layout>
      <c:lineChart>
        <c:grouping val="standard"/>
        <c:varyColors val="0"/>
        <c:ser>
          <c:idx val="0"/>
          <c:order val="0"/>
          <c:tx>
            <c:v>実績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時系列!$I$3:$I$38</c:f>
              <c:strCache>
                <c:ptCount val="36"/>
                <c:pt idx="0">
                  <c:v>1年１月</c:v>
                </c:pt>
                <c:pt idx="1">
                  <c:v>1年２月</c:v>
                </c:pt>
                <c:pt idx="2">
                  <c:v>1年３月</c:v>
                </c:pt>
                <c:pt idx="3">
                  <c:v>1年４月</c:v>
                </c:pt>
                <c:pt idx="4">
                  <c:v>1年５月</c:v>
                </c:pt>
                <c:pt idx="5">
                  <c:v>1年６月</c:v>
                </c:pt>
                <c:pt idx="6">
                  <c:v>1年７月</c:v>
                </c:pt>
                <c:pt idx="7">
                  <c:v>1年８月</c:v>
                </c:pt>
                <c:pt idx="8">
                  <c:v>1年９月</c:v>
                </c:pt>
                <c:pt idx="9">
                  <c:v>1年１０月</c:v>
                </c:pt>
                <c:pt idx="10">
                  <c:v>1年１１月</c:v>
                </c:pt>
                <c:pt idx="11">
                  <c:v>1年１２月</c:v>
                </c:pt>
                <c:pt idx="12">
                  <c:v>2年１月</c:v>
                </c:pt>
                <c:pt idx="13">
                  <c:v>2年２月</c:v>
                </c:pt>
                <c:pt idx="14">
                  <c:v>2年３月</c:v>
                </c:pt>
                <c:pt idx="15">
                  <c:v>2年４月</c:v>
                </c:pt>
                <c:pt idx="16">
                  <c:v>2年５月</c:v>
                </c:pt>
                <c:pt idx="17">
                  <c:v>2年６月</c:v>
                </c:pt>
                <c:pt idx="18">
                  <c:v>2年７月</c:v>
                </c:pt>
                <c:pt idx="19">
                  <c:v>2年８月</c:v>
                </c:pt>
                <c:pt idx="20">
                  <c:v>2年９月</c:v>
                </c:pt>
                <c:pt idx="21">
                  <c:v>2年１０月</c:v>
                </c:pt>
                <c:pt idx="22">
                  <c:v>2年１１月</c:v>
                </c:pt>
                <c:pt idx="23">
                  <c:v>2年１２月</c:v>
                </c:pt>
                <c:pt idx="24">
                  <c:v>3年１月</c:v>
                </c:pt>
                <c:pt idx="25">
                  <c:v>3年２月</c:v>
                </c:pt>
                <c:pt idx="26">
                  <c:v>3年３月</c:v>
                </c:pt>
                <c:pt idx="27">
                  <c:v>3年４月</c:v>
                </c:pt>
                <c:pt idx="28">
                  <c:v>3年５月</c:v>
                </c:pt>
                <c:pt idx="29">
                  <c:v>3年６月</c:v>
                </c:pt>
                <c:pt idx="30">
                  <c:v>3年７月</c:v>
                </c:pt>
                <c:pt idx="31">
                  <c:v>3年８月</c:v>
                </c:pt>
                <c:pt idx="32">
                  <c:v>3年９月</c:v>
                </c:pt>
                <c:pt idx="33">
                  <c:v>3年１０月</c:v>
                </c:pt>
                <c:pt idx="34">
                  <c:v>3年１１月</c:v>
                </c:pt>
                <c:pt idx="35">
                  <c:v>3年１２月</c:v>
                </c:pt>
              </c:strCache>
            </c:strRef>
          </c:cat>
          <c:val>
            <c:numRef>
              <c:f>時系列!$J$3:$J$38</c:f>
              <c:numCache>
                <c:formatCode>General</c:formatCode>
                <c:ptCount val="36"/>
                <c:pt idx="0">
                  <c:v>13</c:v>
                </c:pt>
                <c:pt idx="1">
                  <c:v>19</c:v>
                </c:pt>
                <c:pt idx="2">
                  <c:v>25</c:v>
                </c:pt>
                <c:pt idx="3">
                  <c:v>20</c:v>
                </c:pt>
                <c:pt idx="4">
                  <c:v>18</c:v>
                </c:pt>
                <c:pt idx="5">
                  <c:v>31</c:v>
                </c:pt>
                <c:pt idx="6">
                  <c:v>25</c:v>
                </c:pt>
                <c:pt idx="7">
                  <c:v>17</c:v>
                </c:pt>
                <c:pt idx="8">
                  <c:v>28</c:v>
                </c:pt>
                <c:pt idx="9">
                  <c:v>40</c:v>
                </c:pt>
                <c:pt idx="10">
                  <c:v>43</c:v>
                </c:pt>
                <c:pt idx="11">
                  <c:v>49</c:v>
                </c:pt>
                <c:pt idx="12">
                  <c:v>44</c:v>
                </c:pt>
                <c:pt idx="13">
                  <c:v>59</c:v>
                </c:pt>
                <c:pt idx="14">
                  <c:v>63</c:v>
                </c:pt>
                <c:pt idx="15">
                  <c:v>43</c:v>
                </c:pt>
                <c:pt idx="16">
                  <c:v>36</c:v>
                </c:pt>
                <c:pt idx="17">
                  <c:v>39</c:v>
                </c:pt>
                <c:pt idx="18">
                  <c:v>36</c:v>
                </c:pt>
                <c:pt idx="19">
                  <c:v>23</c:v>
                </c:pt>
                <c:pt idx="20">
                  <c:v>32</c:v>
                </c:pt>
                <c:pt idx="21">
                  <c:v>34</c:v>
                </c:pt>
                <c:pt idx="22">
                  <c:v>30</c:v>
                </c:pt>
                <c:pt idx="23">
                  <c:v>27</c:v>
                </c:pt>
                <c:pt idx="24">
                  <c:v>31</c:v>
                </c:pt>
                <c:pt idx="25">
                  <c:v>44</c:v>
                </c:pt>
                <c:pt idx="26">
                  <c:v>81</c:v>
                </c:pt>
                <c:pt idx="27">
                  <c:v>54</c:v>
                </c:pt>
                <c:pt idx="28">
                  <c:v>41</c:v>
                </c:pt>
                <c:pt idx="29">
                  <c:v>51</c:v>
                </c:pt>
                <c:pt idx="30">
                  <c:v>47</c:v>
                </c:pt>
                <c:pt idx="31">
                  <c:v>34</c:v>
                </c:pt>
                <c:pt idx="32">
                  <c:v>42</c:v>
                </c:pt>
                <c:pt idx="33">
                  <c:v>47</c:v>
                </c:pt>
                <c:pt idx="34">
                  <c:v>44</c:v>
                </c:pt>
                <c:pt idx="3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B-1345-8B7F-7C1EEB09D4B6}"/>
            </c:ext>
          </c:extLst>
        </c:ser>
        <c:ser>
          <c:idx val="1"/>
          <c:order val="1"/>
          <c:tx>
            <c:v>傾向線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時系列!$R$3:$R$38</c:f>
              <c:numCache>
                <c:formatCode>0.0</c:formatCode>
                <c:ptCount val="36"/>
                <c:pt idx="0">
                  <c:v>12.324951956424972</c:v>
                </c:pt>
                <c:pt idx="1">
                  <c:v>18.87338691773855</c:v>
                </c:pt>
                <c:pt idx="2">
                  <c:v>22.70397580851839</c:v>
                </c:pt>
                <c:pt idx="3">
                  <c:v>25.421821879052128</c:v>
                </c:pt>
                <c:pt idx="4">
                  <c:v>27.529947070641605</c:v>
                </c:pt>
                <c:pt idx="5">
                  <c:v>29.252410769831968</c:v>
                </c:pt>
                <c:pt idx="6">
                  <c:v>30.708733076842741</c:v>
                </c:pt>
                <c:pt idx="7">
                  <c:v>31.970256840365707</c:v>
                </c:pt>
                <c:pt idx="8">
                  <c:v>33.082999660611804</c:v>
                </c:pt>
                <c:pt idx="9">
                  <c:v>34.078382031955186</c:v>
                </c:pt>
                <c:pt idx="10">
                  <c:v>34.978814914183076</c:v>
                </c:pt>
                <c:pt idx="11">
                  <c:v>35.800845731145543</c:v>
                </c:pt>
                <c:pt idx="12">
                  <c:v>36.557040778933469</c:v>
                </c:pt>
                <c:pt idx="13">
                  <c:v>37.257168038156323</c:v>
                </c:pt>
                <c:pt idx="14">
                  <c:v>37.908970922735023</c:v>
                </c:pt>
                <c:pt idx="15">
                  <c:v>38.518691801679282</c:v>
                </c:pt>
                <c:pt idx="16">
                  <c:v>39.091436529138832</c:v>
                </c:pt>
                <c:pt idx="17">
                  <c:v>39.631434621925379</c:v>
                </c:pt>
                <c:pt idx="18">
                  <c:v>40.142228998584798</c:v>
                </c:pt>
                <c:pt idx="19">
                  <c:v>40.626816993268761</c:v>
                </c:pt>
                <c:pt idx="20">
                  <c:v>41.087756928936159</c:v>
                </c:pt>
                <c:pt idx="21">
                  <c:v>41.527249875496651</c:v>
                </c:pt>
                <c:pt idx="22">
                  <c:v>41.947203219136753</c:v>
                </c:pt>
                <c:pt idx="23">
                  <c:v>42.349280692459125</c:v>
                </c:pt>
                <c:pt idx="24">
                  <c:v>42.734942184858241</c:v>
                </c:pt>
                <c:pt idx="25">
                  <c:v>43.105475740247044</c:v>
                </c:pt>
                <c:pt idx="26">
                  <c:v>43.462023512705223</c:v>
                </c:pt>
                <c:pt idx="27">
                  <c:v>43.805602999469897</c:v>
                </c:pt>
                <c:pt idx="28">
                  <c:v>44.137124546315292</c:v>
                </c:pt>
                <c:pt idx="29">
                  <c:v>44.457405884048597</c:v>
                </c:pt>
                <c:pt idx="30">
                  <c:v>44.767184280573119</c:v>
                </c:pt>
                <c:pt idx="31">
                  <c:v>45.067126762992871</c:v>
                </c:pt>
                <c:pt idx="32">
                  <c:v>45.357838766276487</c:v>
                </c:pt>
                <c:pt idx="33">
                  <c:v>45.639871490452407</c:v>
                </c:pt>
                <c:pt idx="34">
                  <c:v>45.913728191059377</c:v>
                </c:pt>
                <c:pt idx="35">
                  <c:v>46.179869583238968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B-1345-8B7F-7C1EEB09D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556720"/>
        <c:axId val="1835773616"/>
      </c:lineChart>
      <c:catAx>
        <c:axId val="163755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835773616"/>
        <c:crosses val="autoZero"/>
        <c:auto val="1"/>
        <c:lblAlgn val="ctr"/>
        <c:lblOffset val="100"/>
        <c:noMultiLvlLbl val="0"/>
      </c:catAx>
      <c:valAx>
        <c:axId val="183577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>
                    <a:latin typeface="MS PGothic" panose="020B0600070205080204" pitchFamily="34" charset="-128"/>
                    <a:ea typeface="MS PGothic" panose="020B0600070205080204" pitchFamily="34" charset="-128"/>
                  </a:rPr>
                  <a:t>売上高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63755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420365535248042"/>
          <c:y val="5.921052631578947E-2"/>
          <c:w val="0.36971279373368149"/>
          <c:h val="6.5312629506837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回帰式!$C$7</c:f>
              <c:strCache>
                <c:ptCount val="1"/>
                <c:pt idx="0">
                  <c:v>直線回帰</c:v>
                </c:pt>
              </c:strCache>
            </c:strRef>
          </c:tx>
          <c:spPr>
            <a:ln w="19050" cap="rnd">
              <a:solidFill>
                <a:srgbClr val="0432FF"/>
              </a:solidFill>
              <a:round/>
            </a:ln>
            <a:effectLst/>
          </c:spPr>
          <c:marker>
            <c:symbol val="none"/>
          </c:marker>
          <c:xVal>
            <c:numRef>
              <c:f>回帰式!$B$8:$B$30</c:f>
              <c:numCache>
                <c:formatCode>General</c:formatCode>
                <c:ptCount val="23"/>
                <c:pt idx="0">
                  <c:v>0</c:v>
                </c:pt>
                <c:pt idx="1">
                  <c:v>0.01</c:v>
                </c:pt>
                <c:pt idx="2" formatCode="0.0">
                  <c:v>0.1</c:v>
                </c:pt>
                <c:pt idx="3" formatCode="0.0">
                  <c:v>0.5</c:v>
                </c:pt>
                <c:pt idx="4" formatCode="0.0">
                  <c:v>1</c:v>
                </c:pt>
                <c:pt idx="5" formatCode="0.0">
                  <c:v>1.5</c:v>
                </c:pt>
                <c:pt idx="6" formatCode="0.0">
                  <c:v>2</c:v>
                </c:pt>
                <c:pt idx="7" formatCode="0.0">
                  <c:v>2.5</c:v>
                </c:pt>
                <c:pt idx="8" formatCode="0.0">
                  <c:v>3</c:v>
                </c:pt>
                <c:pt idx="9" formatCode="0.0">
                  <c:v>3.5</c:v>
                </c:pt>
                <c:pt idx="10" formatCode="0.0">
                  <c:v>4</c:v>
                </c:pt>
                <c:pt idx="11" formatCode="0.0">
                  <c:v>4.5</c:v>
                </c:pt>
                <c:pt idx="12" formatCode="0.0">
                  <c:v>5</c:v>
                </c:pt>
                <c:pt idx="13" formatCode="0.0">
                  <c:v>5.5</c:v>
                </c:pt>
                <c:pt idx="14" formatCode="0.0">
                  <c:v>6</c:v>
                </c:pt>
                <c:pt idx="15" formatCode="0.0">
                  <c:v>6.5</c:v>
                </c:pt>
                <c:pt idx="16" formatCode="0.0">
                  <c:v>7</c:v>
                </c:pt>
                <c:pt idx="17" formatCode="0.0">
                  <c:v>7.5</c:v>
                </c:pt>
                <c:pt idx="18" formatCode="0.0">
                  <c:v>8</c:v>
                </c:pt>
                <c:pt idx="19" formatCode="0.0">
                  <c:v>8.5</c:v>
                </c:pt>
                <c:pt idx="20" formatCode="0.0">
                  <c:v>9</c:v>
                </c:pt>
                <c:pt idx="21" formatCode="0.0">
                  <c:v>9.5</c:v>
                </c:pt>
                <c:pt idx="22" formatCode="0.0">
                  <c:v>10</c:v>
                </c:pt>
              </c:numCache>
            </c:numRef>
          </c:xVal>
          <c:yVal>
            <c:numRef>
              <c:f>回帰式!$C$8:$C$30</c:f>
              <c:numCache>
                <c:formatCode>General</c:formatCode>
                <c:ptCount val="23"/>
                <c:pt idx="0">
                  <c:v>1.5</c:v>
                </c:pt>
                <c:pt idx="1">
                  <c:v>1.52</c:v>
                </c:pt>
                <c:pt idx="2">
                  <c:v>1.7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F4-0D43-B71E-04DC3574E3E7}"/>
            </c:ext>
          </c:extLst>
        </c:ser>
        <c:ser>
          <c:idx val="1"/>
          <c:order val="1"/>
          <c:tx>
            <c:strRef>
              <c:f>回帰式!$D$7</c:f>
              <c:strCache>
                <c:ptCount val="1"/>
                <c:pt idx="0">
                  <c:v>ルート回帰</c:v>
                </c:pt>
              </c:strCache>
            </c:strRef>
          </c:tx>
          <c:spPr>
            <a:ln w="19050" cap="rnd">
              <a:solidFill>
                <a:srgbClr val="FF40FF"/>
              </a:solidFill>
              <a:round/>
            </a:ln>
            <a:effectLst/>
          </c:spPr>
          <c:marker>
            <c:symbol val="none"/>
          </c:marker>
          <c:xVal>
            <c:numRef>
              <c:f>回帰式!$B$8:$B$30</c:f>
              <c:numCache>
                <c:formatCode>General</c:formatCode>
                <c:ptCount val="23"/>
                <c:pt idx="0">
                  <c:v>0</c:v>
                </c:pt>
                <c:pt idx="1">
                  <c:v>0.01</c:v>
                </c:pt>
                <c:pt idx="2" formatCode="0.0">
                  <c:v>0.1</c:v>
                </c:pt>
                <c:pt idx="3" formatCode="0.0">
                  <c:v>0.5</c:v>
                </c:pt>
                <c:pt idx="4" formatCode="0.0">
                  <c:v>1</c:v>
                </c:pt>
                <c:pt idx="5" formatCode="0.0">
                  <c:v>1.5</c:v>
                </c:pt>
                <c:pt idx="6" formatCode="0.0">
                  <c:v>2</c:v>
                </c:pt>
                <c:pt idx="7" formatCode="0.0">
                  <c:v>2.5</c:v>
                </c:pt>
                <c:pt idx="8" formatCode="0.0">
                  <c:v>3</c:v>
                </c:pt>
                <c:pt idx="9" formatCode="0.0">
                  <c:v>3.5</c:v>
                </c:pt>
                <c:pt idx="10" formatCode="0.0">
                  <c:v>4</c:v>
                </c:pt>
                <c:pt idx="11" formatCode="0.0">
                  <c:v>4.5</c:v>
                </c:pt>
                <c:pt idx="12" formatCode="0.0">
                  <c:v>5</c:v>
                </c:pt>
                <c:pt idx="13" formatCode="0.0">
                  <c:v>5.5</c:v>
                </c:pt>
                <c:pt idx="14" formatCode="0.0">
                  <c:v>6</c:v>
                </c:pt>
                <c:pt idx="15" formatCode="0.0">
                  <c:v>6.5</c:v>
                </c:pt>
                <c:pt idx="16" formatCode="0.0">
                  <c:v>7</c:v>
                </c:pt>
                <c:pt idx="17" formatCode="0.0">
                  <c:v>7.5</c:v>
                </c:pt>
                <c:pt idx="18" formatCode="0.0">
                  <c:v>8</c:v>
                </c:pt>
                <c:pt idx="19" formatCode="0.0">
                  <c:v>8.5</c:v>
                </c:pt>
                <c:pt idx="20" formatCode="0.0">
                  <c:v>9</c:v>
                </c:pt>
                <c:pt idx="21" formatCode="0.0">
                  <c:v>9.5</c:v>
                </c:pt>
                <c:pt idx="22" formatCode="0.0">
                  <c:v>10</c:v>
                </c:pt>
              </c:numCache>
            </c:numRef>
          </c:xVal>
          <c:yVal>
            <c:numRef>
              <c:f>回帰式!$D$8:$D$30</c:f>
              <c:numCache>
                <c:formatCode>0.00</c:formatCode>
                <c:ptCount val="23"/>
                <c:pt idx="0">
                  <c:v>1.5</c:v>
                </c:pt>
                <c:pt idx="1">
                  <c:v>1.7</c:v>
                </c:pt>
                <c:pt idx="2">
                  <c:v>2.132455532033676</c:v>
                </c:pt>
                <c:pt idx="3">
                  <c:v>2.9142135623730949</c:v>
                </c:pt>
                <c:pt idx="4">
                  <c:v>3.5</c:v>
                </c:pt>
                <c:pt idx="5">
                  <c:v>3.9494897427831779</c:v>
                </c:pt>
                <c:pt idx="6">
                  <c:v>4.3284271247461898</c:v>
                </c:pt>
                <c:pt idx="7">
                  <c:v>4.66227766016838</c:v>
                </c:pt>
                <c:pt idx="8">
                  <c:v>4.9641016151377544</c:v>
                </c:pt>
                <c:pt idx="9">
                  <c:v>5.2416573867739409</c:v>
                </c:pt>
                <c:pt idx="10">
                  <c:v>5.5</c:v>
                </c:pt>
                <c:pt idx="11">
                  <c:v>5.7426406871192848</c:v>
                </c:pt>
                <c:pt idx="12">
                  <c:v>5.9721359549995796</c:v>
                </c:pt>
                <c:pt idx="13">
                  <c:v>6.1904157598234297</c:v>
                </c:pt>
                <c:pt idx="14">
                  <c:v>6.3989794855663558</c:v>
                </c:pt>
                <c:pt idx="15">
                  <c:v>6.5990195135927845</c:v>
                </c:pt>
                <c:pt idx="16">
                  <c:v>6.7915026221291814</c:v>
                </c:pt>
                <c:pt idx="17">
                  <c:v>6.9772255750516612</c:v>
                </c:pt>
                <c:pt idx="18">
                  <c:v>7.1568542494923806</c:v>
                </c:pt>
                <c:pt idx="19">
                  <c:v>7.3309518948453007</c:v>
                </c:pt>
                <c:pt idx="20">
                  <c:v>7.5</c:v>
                </c:pt>
                <c:pt idx="21">
                  <c:v>7.664414002968976</c:v>
                </c:pt>
                <c:pt idx="22">
                  <c:v>7.824555320336759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F4-0D43-B71E-04DC3574E3E7}"/>
            </c:ext>
          </c:extLst>
        </c:ser>
        <c:ser>
          <c:idx val="2"/>
          <c:order val="2"/>
          <c:tx>
            <c:strRef>
              <c:f>回帰式!$E$7</c:f>
              <c:strCache>
                <c:ptCount val="1"/>
                <c:pt idx="0">
                  <c:v>自然対数回帰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回帰式!$B$8:$B$30</c:f>
              <c:numCache>
                <c:formatCode>General</c:formatCode>
                <c:ptCount val="23"/>
                <c:pt idx="0">
                  <c:v>0</c:v>
                </c:pt>
                <c:pt idx="1">
                  <c:v>0.01</c:v>
                </c:pt>
                <c:pt idx="2" formatCode="0.0">
                  <c:v>0.1</c:v>
                </c:pt>
                <c:pt idx="3" formatCode="0.0">
                  <c:v>0.5</c:v>
                </c:pt>
                <c:pt idx="4" formatCode="0.0">
                  <c:v>1</c:v>
                </c:pt>
                <c:pt idx="5" formatCode="0.0">
                  <c:v>1.5</c:v>
                </c:pt>
                <c:pt idx="6" formatCode="0.0">
                  <c:v>2</c:v>
                </c:pt>
                <c:pt idx="7" formatCode="0.0">
                  <c:v>2.5</c:v>
                </c:pt>
                <c:pt idx="8" formatCode="0.0">
                  <c:v>3</c:v>
                </c:pt>
                <c:pt idx="9" formatCode="0.0">
                  <c:v>3.5</c:v>
                </c:pt>
                <c:pt idx="10" formatCode="0.0">
                  <c:v>4</c:v>
                </c:pt>
                <c:pt idx="11" formatCode="0.0">
                  <c:v>4.5</c:v>
                </c:pt>
                <c:pt idx="12" formatCode="0.0">
                  <c:v>5</c:v>
                </c:pt>
                <c:pt idx="13" formatCode="0.0">
                  <c:v>5.5</c:v>
                </c:pt>
                <c:pt idx="14" formatCode="0.0">
                  <c:v>6</c:v>
                </c:pt>
                <c:pt idx="15" formatCode="0.0">
                  <c:v>6.5</c:v>
                </c:pt>
                <c:pt idx="16" formatCode="0.0">
                  <c:v>7</c:v>
                </c:pt>
                <c:pt idx="17" formatCode="0.0">
                  <c:v>7.5</c:v>
                </c:pt>
                <c:pt idx="18" formatCode="0.0">
                  <c:v>8</c:v>
                </c:pt>
                <c:pt idx="19" formatCode="0.0">
                  <c:v>8.5</c:v>
                </c:pt>
                <c:pt idx="20" formatCode="0.0">
                  <c:v>9</c:v>
                </c:pt>
                <c:pt idx="21" formatCode="0.0">
                  <c:v>9.5</c:v>
                </c:pt>
                <c:pt idx="22" formatCode="0.0">
                  <c:v>10</c:v>
                </c:pt>
              </c:numCache>
            </c:numRef>
          </c:xVal>
          <c:yVal>
            <c:numRef>
              <c:f>回帰式!$E$8:$E$30</c:f>
              <c:numCache>
                <c:formatCode>0.00</c:formatCode>
                <c:ptCount val="23"/>
                <c:pt idx="1">
                  <c:v>-7.7103403719761818</c:v>
                </c:pt>
                <c:pt idx="2">
                  <c:v>-3.1051701859880909</c:v>
                </c:pt>
                <c:pt idx="3">
                  <c:v>0.11370563888010943</c:v>
                </c:pt>
                <c:pt idx="4">
                  <c:v>1.5</c:v>
                </c:pt>
                <c:pt idx="5">
                  <c:v>2.3109302162163288</c:v>
                </c:pt>
                <c:pt idx="6">
                  <c:v>2.8862943611198908</c:v>
                </c:pt>
                <c:pt idx="7">
                  <c:v>3.3325814637483102</c:v>
                </c:pt>
                <c:pt idx="8">
                  <c:v>3.6972245773362196</c:v>
                </c:pt>
                <c:pt idx="9">
                  <c:v>4.0055259369907361</c:v>
                </c:pt>
                <c:pt idx="10">
                  <c:v>4.2725887222397816</c:v>
                </c:pt>
                <c:pt idx="11">
                  <c:v>4.5081547935525483</c:v>
                </c:pt>
                <c:pt idx="12">
                  <c:v>4.718875824868201</c:v>
                </c:pt>
                <c:pt idx="13">
                  <c:v>4.9094961844768505</c:v>
                </c:pt>
                <c:pt idx="14">
                  <c:v>5.0835189384561099</c:v>
                </c:pt>
                <c:pt idx="15">
                  <c:v>5.2436043538031827</c:v>
                </c:pt>
                <c:pt idx="16">
                  <c:v>5.3918202981106269</c:v>
                </c:pt>
                <c:pt idx="17">
                  <c:v>5.5298060410845293</c:v>
                </c:pt>
                <c:pt idx="18">
                  <c:v>5.6588830833596715</c:v>
                </c:pt>
                <c:pt idx="19">
                  <c:v>5.7801323269925415</c:v>
                </c:pt>
                <c:pt idx="20">
                  <c:v>5.8944491546724391</c:v>
                </c:pt>
                <c:pt idx="21">
                  <c:v>6.0025835972129906</c:v>
                </c:pt>
                <c:pt idx="22">
                  <c:v>6.1051701859880918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8F4-0D43-B71E-04DC3574E3E7}"/>
            </c:ext>
          </c:extLst>
        </c:ser>
        <c:ser>
          <c:idx val="3"/>
          <c:order val="3"/>
          <c:tx>
            <c:strRef>
              <c:f>回帰式!$F$7</c:f>
              <c:strCache>
                <c:ptCount val="1"/>
                <c:pt idx="0">
                  <c:v>分散回帰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回帰式!$B$8:$B$30</c:f>
              <c:numCache>
                <c:formatCode>General</c:formatCode>
                <c:ptCount val="23"/>
                <c:pt idx="0">
                  <c:v>0</c:v>
                </c:pt>
                <c:pt idx="1">
                  <c:v>0.01</c:v>
                </c:pt>
                <c:pt idx="2" formatCode="0.0">
                  <c:v>0.1</c:v>
                </c:pt>
                <c:pt idx="3" formatCode="0.0">
                  <c:v>0.5</c:v>
                </c:pt>
                <c:pt idx="4" formatCode="0.0">
                  <c:v>1</c:v>
                </c:pt>
                <c:pt idx="5" formatCode="0.0">
                  <c:v>1.5</c:v>
                </c:pt>
                <c:pt idx="6" formatCode="0.0">
                  <c:v>2</c:v>
                </c:pt>
                <c:pt idx="7" formatCode="0.0">
                  <c:v>2.5</c:v>
                </c:pt>
                <c:pt idx="8" formatCode="0.0">
                  <c:v>3</c:v>
                </c:pt>
                <c:pt idx="9" formatCode="0.0">
                  <c:v>3.5</c:v>
                </c:pt>
                <c:pt idx="10" formatCode="0.0">
                  <c:v>4</c:v>
                </c:pt>
                <c:pt idx="11" formatCode="0.0">
                  <c:v>4.5</c:v>
                </c:pt>
                <c:pt idx="12" formatCode="0.0">
                  <c:v>5</c:v>
                </c:pt>
                <c:pt idx="13" formatCode="0.0">
                  <c:v>5.5</c:v>
                </c:pt>
                <c:pt idx="14" formatCode="0.0">
                  <c:v>6</c:v>
                </c:pt>
                <c:pt idx="15" formatCode="0.0">
                  <c:v>6.5</c:v>
                </c:pt>
                <c:pt idx="16" formatCode="0.0">
                  <c:v>7</c:v>
                </c:pt>
                <c:pt idx="17" formatCode="0.0">
                  <c:v>7.5</c:v>
                </c:pt>
                <c:pt idx="18" formatCode="0.0">
                  <c:v>8</c:v>
                </c:pt>
                <c:pt idx="19" formatCode="0.0">
                  <c:v>8.5</c:v>
                </c:pt>
                <c:pt idx="20" formatCode="0.0">
                  <c:v>9</c:v>
                </c:pt>
                <c:pt idx="21" formatCode="0.0">
                  <c:v>9.5</c:v>
                </c:pt>
                <c:pt idx="22" formatCode="0.0">
                  <c:v>10</c:v>
                </c:pt>
              </c:numCache>
            </c:numRef>
          </c:xVal>
          <c:yVal>
            <c:numRef>
              <c:f>回帰式!$F$8:$F$30</c:f>
              <c:numCache>
                <c:formatCode>0.00</c:formatCode>
                <c:ptCount val="23"/>
                <c:pt idx="1">
                  <c:v>201.5</c:v>
                </c:pt>
                <c:pt idx="2">
                  <c:v>21.5</c:v>
                </c:pt>
                <c:pt idx="3">
                  <c:v>5.5</c:v>
                </c:pt>
                <c:pt idx="4">
                  <c:v>3.5</c:v>
                </c:pt>
                <c:pt idx="5">
                  <c:v>2.833333333333333</c:v>
                </c:pt>
                <c:pt idx="6">
                  <c:v>2.5</c:v>
                </c:pt>
                <c:pt idx="7">
                  <c:v>2.2999999999999998</c:v>
                </c:pt>
                <c:pt idx="8">
                  <c:v>2.1666666666666665</c:v>
                </c:pt>
                <c:pt idx="9">
                  <c:v>2.0714285714285712</c:v>
                </c:pt>
                <c:pt idx="10">
                  <c:v>2</c:v>
                </c:pt>
                <c:pt idx="11">
                  <c:v>1.9444444444444444</c:v>
                </c:pt>
                <c:pt idx="12">
                  <c:v>1.9</c:v>
                </c:pt>
                <c:pt idx="13">
                  <c:v>1.8636363636363638</c:v>
                </c:pt>
                <c:pt idx="14">
                  <c:v>1.8333333333333333</c:v>
                </c:pt>
                <c:pt idx="15">
                  <c:v>1.8076923076923077</c:v>
                </c:pt>
                <c:pt idx="16">
                  <c:v>1.7857142857142856</c:v>
                </c:pt>
                <c:pt idx="17">
                  <c:v>1.7666666666666666</c:v>
                </c:pt>
                <c:pt idx="18">
                  <c:v>1.75</c:v>
                </c:pt>
                <c:pt idx="19">
                  <c:v>1.7352941176470589</c:v>
                </c:pt>
                <c:pt idx="20">
                  <c:v>1.7222222222222223</c:v>
                </c:pt>
                <c:pt idx="21">
                  <c:v>1.7105263157894737</c:v>
                </c:pt>
                <c:pt idx="22">
                  <c:v>1.7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8F4-0D43-B71E-04DC3574E3E7}"/>
            </c:ext>
          </c:extLst>
        </c:ser>
        <c:ser>
          <c:idx val="4"/>
          <c:order val="4"/>
          <c:tx>
            <c:strRef>
              <c:f>回帰式!$G$7</c:f>
              <c:strCache>
                <c:ptCount val="1"/>
                <c:pt idx="0">
                  <c:v>べき乗回帰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回帰式!$B$8:$B$30</c:f>
              <c:numCache>
                <c:formatCode>General</c:formatCode>
                <c:ptCount val="23"/>
                <c:pt idx="0">
                  <c:v>0</c:v>
                </c:pt>
                <c:pt idx="1">
                  <c:v>0.01</c:v>
                </c:pt>
                <c:pt idx="2" formatCode="0.0">
                  <c:v>0.1</c:v>
                </c:pt>
                <c:pt idx="3" formatCode="0.0">
                  <c:v>0.5</c:v>
                </c:pt>
                <c:pt idx="4" formatCode="0.0">
                  <c:v>1</c:v>
                </c:pt>
                <c:pt idx="5" formatCode="0.0">
                  <c:v>1.5</c:v>
                </c:pt>
                <c:pt idx="6" formatCode="0.0">
                  <c:v>2</c:v>
                </c:pt>
                <c:pt idx="7" formatCode="0.0">
                  <c:v>2.5</c:v>
                </c:pt>
                <c:pt idx="8" formatCode="0.0">
                  <c:v>3</c:v>
                </c:pt>
                <c:pt idx="9" formatCode="0.0">
                  <c:v>3.5</c:v>
                </c:pt>
                <c:pt idx="10" formatCode="0.0">
                  <c:v>4</c:v>
                </c:pt>
                <c:pt idx="11" formatCode="0.0">
                  <c:v>4.5</c:v>
                </c:pt>
                <c:pt idx="12" formatCode="0.0">
                  <c:v>5</c:v>
                </c:pt>
                <c:pt idx="13" formatCode="0.0">
                  <c:v>5.5</c:v>
                </c:pt>
                <c:pt idx="14" formatCode="0.0">
                  <c:v>6</c:v>
                </c:pt>
                <c:pt idx="15" formatCode="0.0">
                  <c:v>6.5</c:v>
                </c:pt>
                <c:pt idx="16" formatCode="0.0">
                  <c:v>7</c:v>
                </c:pt>
                <c:pt idx="17" formatCode="0.0">
                  <c:v>7.5</c:v>
                </c:pt>
                <c:pt idx="18" formatCode="0.0">
                  <c:v>8</c:v>
                </c:pt>
                <c:pt idx="19" formatCode="0.0">
                  <c:v>8.5</c:v>
                </c:pt>
                <c:pt idx="20" formatCode="0.0">
                  <c:v>9</c:v>
                </c:pt>
                <c:pt idx="21" formatCode="0.0">
                  <c:v>9.5</c:v>
                </c:pt>
                <c:pt idx="22" formatCode="0.0">
                  <c:v>10</c:v>
                </c:pt>
              </c:numCache>
            </c:numRef>
          </c:xVal>
          <c:yVal>
            <c:numRef>
              <c:f>回帰式!$G$8:$G$30</c:f>
              <c:numCache>
                <c:formatCode>0.00</c:formatCode>
                <c:ptCount val="23"/>
                <c:pt idx="0">
                  <c:v>0</c:v>
                </c:pt>
                <c:pt idx="1">
                  <c:v>2.0000000000000005E-3</c:v>
                </c:pt>
                <c:pt idx="2">
                  <c:v>6.3245553203367597E-2</c:v>
                </c:pt>
                <c:pt idx="3">
                  <c:v>0.70710678118654757</c:v>
                </c:pt>
                <c:pt idx="4">
                  <c:v>2</c:v>
                </c:pt>
                <c:pt idx="5">
                  <c:v>3.6742346141747673</c:v>
                </c:pt>
                <c:pt idx="6">
                  <c:v>5.6568542494923797</c:v>
                </c:pt>
                <c:pt idx="7">
                  <c:v>7.905694150420949</c:v>
                </c:pt>
                <c:pt idx="8">
                  <c:v>10.392304845413264</c:v>
                </c:pt>
                <c:pt idx="9">
                  <c:v>13.095800853708797</c:v>
                </c:pt>
                <c:pt idx="10">
                  <c:v>15.999999999999996</c:v>
                </c:pt>
                <c:pt idx="11">
                  <c:v>19.091883092036781</c:v>
                </c:pt>
                <c:pt idx="12">
                  <c:v>22.360679774997891</c:v>
                </c:pt>
                <c:pt idx="13">
                  <c:v>25.797286679028865</c:v>
                </c:pt>
                <c:pt idx="14">
                  <c:v>29.393876913398142</c:v>
                </c:pt>
                <c:pt idx="15">
                  <c:v>33.143626838353107</c:v>
                </c:pt>
                <c:pt idx="16">
                  <c:v>37.040518354904258</c:v>
                </c:pt>
                <c:pt idx="17">
                  <c:v>41.079191812887444</c:v>
                </c:pt>
                <c:pt idx="18">
                  <c:v>45.254833995939016</c:v>
                </c:pt>
                <c:pt idx="19">
                  <c:v>49.563091106185055</c:v>
                </c:pt>
                <c:pt idx="20">
                  <c:v>54</c:v>
                </c:pt>
                <c:pt idx="21">
                  <c:v>58.561933028205303</c:v>
                </c:pt>
                <c:pt idx="22">
                  <c:v>63.245553203367606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8F4-0D43-B71E-04DC3574E3E7}"/>
            </c:ext>
          </c:extLst>
        </c:ser>
        <c:ser>
          <c:idx val="5"/>
          <c:order val="5"/>
          <c:tx>
            <c:strRef>
              <c:f>回帰式!$H$7</c:f>
              <c:strCache>
                <c:ptCount val="1"/>
                <c:pt idx="0">
                  <c:v>指数回帰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回帰式!$B$8:$B$30</c:f>
              <c:numCache>
                <c:formatCode>General</c:formatCode>
                <c:ptCount val="23"/>
                <c:pt idx="0">
                  <c:v>0</c:v>
                </c:pt>
                <c:pt idx="1">
                  <c:v>0.01</c:v>
                </c:pt>
                <c:pt idx="2" formatCode="0.0">
                  <c:v>0.1</c:v>
                </c:pt>
                <c:pt idx="3" formatCode="0.0">
                  <c:v>0.5</c:v>
                </c:pt>
                <c:pt idx="4" formatCode="0.0">
                  <c:v>1</c:v>
                </c:pt>
                <c:pt idx="5" formatCode="0.0">
                  <c:v>1.5</c:v>
                </c:pt>
                <c:pt idx="6" formatCode="0.0">
                  <c:v>2</c:v>
                </c:pt>
                <c:pt idx="7" formatCode="0.0">
                  <c:v>2.5</c:v>
                </c:pt>
                <c:pt idx="8" formatCode="0.0">
                  <c:v>3</c:v>
                </c:pt>
                <c:pt idx="9" formatCode="0.0">
                  <c:v>3.5</c:v>
                </c:pt>
                <c:pt idx="10" formatCode="0.0">
                  <c:v>4</c:v>
                </c:pt>
                <c:pt idx="11" formatCode="0.0">
                  <c:v>4.5</c:v>
                </c:pt>
                <c:pt idx="12" formatCode="0.0">
                  <c:v>5</c:v>
                </c:pt>
                <c:pt idx="13" formatCode="0.0">
                  <c:v>5.5</c:v>
                </c:pt>
                <c:pt idx="14" formatCode="0.0">
                  <c:v>6</c:v>
                </c:pt>
                <c:pt idx="15" formatCode="0.0">
                  <c:v>6.5</c:v>
                </c:pt>
                <c:pt idx="16" formatCode="0.0">
                  <c:v>7</c:v>
                </c:pt>
                <c:pt idx="17" formatCode="0.0">
                  <c:v>7.5</c:v>
                </c:pt>
                <c:pt idx="18" formatCode="0.0">
                  <c:v>8</c:v>
                </c:pt>
                <c:pt idx="19" formatCode="0.0">
                  <c:v>8.5</c:v>
                </c:pt>
                <c:pt idx="20" formatCode="0.0">
                  <c:v>9</c:v>
                </c:pt>
                <c:pt idx="21" formatCode="0.0">
                  <c:v>9.5</c:v>
                </c:pt>
                <c:pt idx="22" formatCode="0.0">
                  <c:v>10</c:v>
                </c:pt>
              </c:numCache>
            </c:numRef>
          </c:xVal>
          <c:yVal>
            <c:numRef>
              <c:f>回帰式!$H$8:$H$30</c:f>
              <c:numCache>
                <c:formatCode>0.00</c:formatCode>
                <c:ptCount val="23"/>
                <c:pt idx="0">
                  <c:v>2</c:v>
                </c:pt>
                <c:pt idx="1">
                  <c:v>2.0081257645998463</c:v>
                </c:pt>
                <c:pt idx="2">
                  <c:v>2.0827594879848212</c:v>
                </c:pt>
                <c:pt idx="3">
                  <c:v>2.4494897427831779</c:v>
                </c:pt>
                <c:pt idx="4">
                  <c:v>3</c:v>
                </c:pt>
                <c:pt idx="5">
                  <c:v>3.6742346141747673</c:v>
                </c:pt>
                <c:pt idx="6">
                  <c:v>4.5</c:v>
                </c:pt>
                <c:pt idx="7">
                  <c:v>5.5113519212621513</c:v>
                </c:pt>
                <c:pt idx="8">
                  <c:v>6.75</c:v>
                </c:pt>
                <c:pt idx="9">
                  <c:v>8.2670278818932257</c:v>
                </c:pt>
                <c:pt idx="10">
                  <c:v>10.125</c:v>
                </c:pt>
                <c:pt idx="11">
                  <c:v>12.400541822839841</c:v>
                </c:pt>
                <c:pt idx="12">
                  <c:v>15.1875</c:v>
                </c:pt>
                <c:pt idx="13">
                  <c:v>18.600812734259758</c:v>
                </c:pt>
                <c:pt idx="14">
                  <c:v>22.78125</c:v>
                </c:pt>
                <c:pt idx="15">
                  <c:v>27.901219101389643</c:v>
                </c:pt>
                <c:pt idx="16">
                  <c:v>34.171875</c:v>
                </c:pt>
                <c:pt idx="17">
                  <c:v>41.85182865208445</c:v>
                </c:pt>
                <c:pt idx="18">
                  <c:v>51.2578125</c:v>
                </c:pt>
                <c:pt idx="19">
                  <c:v>62.777742978126696</c:v>
                </c:pt>
                <c:pt idx="20">
                  <c:v>76.88671875</c:v>
                </c:pt>
                <c:pt idx="21">
                  <c:v>94.166614467190016</c:v>
                </c:pt>
                <c:pt idx="22">
                  <c:v>115.330078125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8F4-0D43-B71E-04DC3574E3E7}"/>
            </c:ext>
          </c:extLst>
        </c:ser>
        <c:ser>
          <c:idx val="6"/>
          <c:order val="6"/>
          <c:tx>
            <c:strRef>
              <c:f>回帰式!$I$7</c:f>
              <c:strCache>
                <c:ptCount val="1"/>
                <c:pt idx="0">
                  <c:v>修正指数回帰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回帰式!$B$8:$B$30</c:f>
              <c:numCache>
                <c:formatCode>General</c:formatCode>
                <c:ptCount val="23"/>
                <c:pt idx="0">
                  <c:v>0</c:v>
                </c:pt>
                <c:pt idx="1">
                  <c:v>0.01</c:v>
                </c:pt>
                <c:pt idx="2" formatCode="0.0">
                  <c:v>0.1</c:v>
                </c:pt>
                <c:pt idx="3" formatCode="0.0">
                  <c:v>0.5</c:v>
                </c:pt>
                <c:pt idx="4" formatCode="0.0">
                  <c:v>1</c:v>
                </c:pt>
                <c:pt idx="5" formatCode="0.0">
                  <c:v>1.5</c:v>
                </c:pt>
                <c:pt idx="6" formatCode="0.0">
                  <c:v>2</c:v>
                </c:pt>
                <c:pt idx="7" formatCode="0.0">
                  <c:v>2.5</c:v>
                </c:pt>
                <c:pt idx="8" formatCode="0.0">
                  <c:v>3</c:v>
                </c:pt>
                <c:pt idx="9" formatCode="0.0">
                  <c:v>3.5</c:v>
                </c:pt>
                <c:pt idx="10" formatCode="0.0">
                  <c:v>4</c:v>
                </c:pt>
                <c:pt idx="11" formatCode="0.0">
                  <c:v>4.5</c:v>
                </c:pt>
                <c:pt idx="12" formatCode="0.0">
                  <c:v>5</c:v>
                </c:pt>
                <c:pt idx="13" formatCode="0.0">
                  <c:v>5.5</c:v>
                </c:pt>
                <c:pt idx="14" formatCode="0.0">
                  <c:v>6</c:v>
                </c:pt>
                <c:pt idx="15" formatCode="0.0">
                  <c:v>6.5</c:v>
                </c:pt>
                <c:pt idx="16" formatCode="0.0">
                  <c:v>7</c:v>
                </c:pt>
                <c:pt idx="17" formatCode="0.0">
                  <c:v>7.5</c:v>
                </c:pt>
                <c:pt idx="18" formatCode="0.0">
                  <c:v>8</c:v>
                </c:pt>
                <c:pt idx="19" formatCode="0.0">
                  <c:v>8.5</c:v>
                </c:pt>
                <c:pt idx="20" formatCode="0.0">
                  <c:v>9</c:v>
                </c:pt>
                <c:pt idx="21" formatCode="0.0">
                  <c:v>9.5</c:v>
                </c:pt>
                <c:pt idx="22" formatCode="0.0">
                  <c:v>10</c:v>
                </c:pt>
              </c:numCache>
            </c:numRef>
          </c:xVal>
          <c:yVal>
            <c:numRef>
              <c:f>回帰式!$I$8:$I$30</c:f>
              <c:numCache>
                <c:formatCode>0.00</c:formatCode>
                <c:ptCount val="23"/>
                <c:pt idx="0">
                  <c:v>-1.5</c:v>
                </c:pt>
                <c:pt idx="1">
                  <c:v>-1.5081257645998463</c:v>
                </c:pt>
                <c:pt idx="2">
                  <c:v>-1.5827594879848212</c:v>
                </c:pt>
                <c:pt idx="3">
                  <c:v>-1.9494897427831779</c:v>
                </c:pt>
                <c:pt idx="4">
                  <c:v>-2.5</c:v>
                </c:pt>
                <c:pt idx="5">
                  <c:v>-3.1742346141747673</c:v>
                </c:pt>
                <c:pt idx="6">
                  <c:v>-4</c:v>
                </c:pt>
                <c:pt idx="7">
                  <c:v>-5.0113519212621513</c:v>
                </c:pt>
                <c:pt idx="8">
                  <c:v>-6.25</c:v>
                </c:pt>
                <c:pt idx="9">
                  <c:v>-7.7670278818932257</c:v>
                </c:pt>
                <c:pt idx="10">
                  <c:v>-9.625</c:v>
                </c:pt>
                <c:pt idx="11">
                  <c:v>-11.900541822839841</c:v>
                </c:pt>
                <c:pt idx="12">
                  <c:v>-14.6875</c:v>
                </c:pt>
                <c:pt idx="13">
                  <c:v>-18.100812734259758</c:v>
                </c:pt>
                <c:pt idx="14">
                  <c:v>-22.28125</c:v>
                </c:pt>
                <c:pt idx="15">
                  <c:v>-27.401219101389643</c:v>
                </c:pt>
                <c:pt idx="16">
                  <c:v>-33.671875</c:v>
                </c:pt>
                <c:pt idx="17">
                  <c:v>-41.35182865208445</c:v>
                </c:pt>
                <c:pt idx="18">
                  <c:v>-50.7578125</c:v>
                </c:pt>
                <c:pt idx="19">
                  <c:v>-62.277742978126696</c:v>
                </c:pt>
                <c:pt idx="20">
                  <c:v>-76.38671875</c:v>
                </c:pt>
                <c:pt idx="21">
                  <c:v>-93.666614467190016</c:v>
                </c:pt>
                <c:pt idx="22">
                  <c:v>-114.830078125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8F4-0D43-B71E-04DC3574E3E7}"/>
            </c:ext>
          </c:extLst>
        </c:ser>
        <c:ser>
          <c:idx val="7"/>
          <c:order val="7"/>
          <c:tx>
            <c:strRef>
              <c:f>回帰式!$J$7</c:f>
              <c:strCache>
                <c:ptCount val="1"/>
                <c:pt idx="0">
                  <c:v>ロジスティック回帰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回帰式!$B$8:$B$30</c:f>
              <c:numCache>
                <c:formatCode>General</c:formatCode>
                <c:ptCount val="23"/>
                <c:pt idx="0">
                  <c:v>0</c:v>
                </c:pt>
                <c:pt idx="1">
                  <c:v>0.01</c:v>
                </c:pt>
                <c:pt idx="2" formatCode="0.0">
                  <c:v>0.1</c:v>
                </c:pt>
                <c:pt idx="3" formatCode="0.0">
                  <c:v>0.5</c:v>
                </c:pt>
                <c:pt idx="4" formatCode="0.0">
                  <c:v>1</c:v>
                </c:pt>
                <c:pt idx="5" formatCode="0.0">
                  <c:v>1.5</c:v>
                </c:pt>
                <c:pt idx="6" formatCode="0.0">
                  <c:v>2</c:v>
                </c:pt>
                <c:pt idx="7" formatCode="0.0">
                  <c:v>2.5</c:v>
                </c:pt>
                <c:pt idx="8" formatCode="0.0">
                  <c:v>3</c:v>
                </c:pt>
                <c:pt idx="9" formatCode="0.0">
                  <c:v>3.5</c:v>
                </c:pt>
                <c:pt idx="10" formatCode="0.0">
                  <c:v>4</c:v>
                </c:pt>
                <c:pt idx="11" formatCode="0.0">
                  <c:v>4.5</c:v>
                </c:pt>
                <c:pt idx="12" formatCode="0.0">
                  <c:v>5</c:v>
                </c:pt>
                <c:pt idx="13" formatCode="0.0">
                  <c:v>5.5</c:v>
                </c:pt>
                <c:pt idx="14" formatCode="0.0">
                  <c:v>6</c:v>
                </c:pt>
                <c:pt idx="15" formatCode="0.0">
                  <c:v>6.5</c:v>
                </c:pt>
                <c:pt idx="16" formatCode="0.0">
                  <c:v>7</c:v>
                </c:pt>
                <c:pt idx="17" formatCode="0.0">
                  <c:v>7.5</c:v>
                </c:pt>
                <c:pt idx="18" formatCode="0.0">
                  <c:v>8</c:v>
                </c:pt>
                <c:pt idx="19" formatCode="0.0">
                  <c:v>8.5</c:v>
                </c:pt>
                <c:pt idx="20" formatCode="0.0">
                  <c:v>9</c:v>
                </c:pt>
                <c:pt idx="21" formatCode="0.0">
                  <c:v>9.5</c:v>
                </c:pt>
                <c:pt idx="22" formatCode="0.0">
                  <c:v>10</c:v>
                </c:pt>
              </c:numCache>
            </c:numRef>
          </c:xVal>
          <c:yVal>
            <c:numRef>
              <c:f>回帰式!$J$8:$J$30</c:f>
              <c:numCache>
                <c:formatCode>0.00</c:formatCode>
                <c:ptCount val="23"/>
                <c:pt idx="0">
                  <c:v>0.16666666666666666</c:v>
                </c:pt>
                <c:pt idx="1">
                  <c:v>0.1683374779099929</c:v>
                </c:pt>
                <c:pt idx="2">
                  <c:v>0.18372787429468848</c:v>
                </c:pt>
                <c:pt idx="3">
                  <c:v>0.25710462584937777</c:v>
                </c:pt>
                <c:pt idx="4">
                  <c:v>0.34571911938458488</c:v>
                </c:pt>
                <c:pt idx="5">
                  <c:v>0.41295053575210994</c:v>
                </c:pt>
                <c:pt idx="6">
                  <c:v>0.45472141616038664</c:v>
                </c:pt>
                <c:pt idx="7">
                  <c:v>0.47753867686472007</c:v>
                </c:pt>
                <c:pt idx="8">
                  <c:v>0.48913242624479514</c:v>
                </c:pt>
                <c:pt idx="9">
                  <c:v>0.49480696436214056</c:v>
                </c:pt>
                <c:pt idx="10">
                  <c:v>0.49753346572304352</c:v>
                </c:pt>
                <c:pt idx="11">
                  <c:v>0.49883185060000146</c:v>
                </c:pt>
                <c:pt idx="12">
                  <c:v>0.49944752397438469</c:v>
                </c:pt>
                <c:pt idx="13">
                  <c:v>0.4997388764351588</c:v>
                </c:pt>
                <c:pt idx="14">
                  <c:v>0.49987661990161553</c:v>
                </c:pt>
                <c:pt idx="15">
                  <c:v>0.49994171174978275</c:v>
                </c:pt>
                <c:pt idx="16">
                  <c:v>0.4999724648726136</c:v>
                </c:pt>
                <c:pt idx="17">
                  <c:v>0.49998699294229076</c:v>
                </c:pt>
                <c:pt idx="18">
                  <c:v>0.49999385581355443</c:v>
                </c:pt>
                <c:pt idx="19">
                  <c:v>0.49999709767154715</c:v>
                </c:pt>
                <c:pt idx="20">
                  <c:v>0.49999862903222325</c:v>
                </c:pt>
                <c:pt idx="21">
                  <c:v>0.49999935239941373</c:v>
                </c:pt>
                <c:pt idx="22">
                  <c:v>0.49999969409478018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8F4-0D43-B71E-04DC3574E3E7}"/>
            </c:ext>
          </c:extLst>
        </c:ser>
        <c:ser>
          <c:idx val="8"/>
          <c:order val="8"/>
          <c:tx>
            <c:strRef>
              <c:f>回帰式!$K$7</c:f>
              <c:strCache>
                <c:ptCount val="1"/>
                <c:pt idx="0">
                  <c:v>ゴンベルツ回帰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回帰式!$B$8:$B$30</c:f>
              <c:numCache>
                <c:formatCode>General</c:formatCode>
                <c:ptCount val="23"/>
                <c:pt idx="0">
                  <c:v>0</c:v>
                </c:pt>
                <c:pt idx="1">
                  <c:v>0.01</c:v>
                </c:pt>
                <c:pt idx="2" formatCode="0.0">
                  <c:v>0.1</c:v>
                </c:pt>
                <c:pt idx="3" formatCode="0.0">
                  <c:v>0.5</c:v>
                </c:pt>
                <c:pt idx="4" formatCode="0.0">
                  <c:v>1</c:v>
                </c:pt>
                <c:pt idx="5" formatCode="0.0">
                  <c:v>1.5</c:v>
                </c:pt>
                <c:pt idx="6" formatCode="0.0">
                  <c:v>2</c:v>
                </c:pt>
                <c:pt idx="7" formatCode="0.0">
                  <c:v>2.5</c:v>
                </c:pt>
                <c:pt idx="8" formatCode="0.0">
                  <c:v>3</c:v>
                </c:pt>
                <c:pt idx="9" formatCode="0.0">
                  <c:v>3.5</c:v>
                </c:pt>
                <c:pt idx="10" formatCode="0.0">
                  <c:v>4</c:v>
                </c:pt>
                <c:pt idx="11" formatCode="0.0">
                  <c:v>4.5</c:v>
                </c:pt>
                <c:pt idx="12" formatCode="0.0">
                  <c:v>5</c:v>
                </c:pt>
                <c:pt idx="13" formatCode="0.0">
                  <c:v>5.5</c:v>
                </c:pt>
                <c:pt idx="14" formatCode="0.0">
                  <c:v>6</c:v>
                </c:pt>
                <c:pt idx="15" formatCode="0.0">
                  <c:v>6.5</c:v>
                </c:pt>
                <c:pt idx="16" formatCode="0.0">
                  <c:v>7</c:v>
                </c:pt>
                <c:pt idx="17" formatCode="0.0">
                  <c:v>7.5</c:v>
                </c:pt>
                <c:pt idx="18" formatCode="0.0">
                  <c:v>8</c:v>
                </c:pt>
                <c:pt idx="19" formatCode="0.0">
                  <c:v>8.5</c:v>
                </c:pt>
                <c:pt idx="20" formatCode="0.0">
                  <c:v>9</c:v>
                </c:pt>
                <c:pt idx="21" formatCode="0.0">
                  <c:v>9.5</c:v>
                </c:pt>
                <c:pt idx="22" formatCode="0.0">
                  <c:v>10</c:v>
                </c:pt>
              </c:numCache>
            </c:numRef>
          </c:xVal>
          <c:yVal>
            <c:numRef>
              <c:f>回帰式!$K$8:$K$30</c:f>
              <c:numCache>
                <c:formatCode>0</c:formatCode>
                <c:ptCount val="23"/>
                <c:pt idx="0">
                  <c:v>0.5</c:v>
                </c:pt>
                <c:pt idx="1">
                  <c:v>0.50522572324338189</c:v>
                </c:pt>
                <c:pt idx="2">
                  <c:v>0.55478473603392253</c:v>
                </c:pt>
                <c:pt idx="3">
                  <c:v>0.8408964152537145</c:v>
                </c:pt>
                <c:pt idx="4">
                  <c:v>1.4142135623730949</c:v>
                </c:pt>
                <c:pt idx="5">
                  <c:v>2.3784142300054421</c:v>
                </c:pt>
                <c:pt idx="6">
                  <c:v>4</c:v>
                </c:pt>
                <c:pt idx="7">
                  <c:v>6.727171322029716</c:v>
                </c:pt>
                <c:pt idx="8">
                  <c:v>11.313708498984759</c:v>
                </c:pt>
                <c:pt idx="9">
                  <c:v>19.027313840043536</c:v>
                </c:pt>
                <c:pt idx="10">
                  <c:v>32</c:v>
                </c:pt>
                <c:pt idx="11">
                  <c:v>53.817370576237735</c:v>
                </c:pt>
                <c:pt idx="12">
                  <c:v>90.509667991878061</c:v>
                </c:pt>
                <c:pt idx="13">
                  <c:v>152.21851072034821</c:v>
                </c:pt>
                <c:pt idx="14">
                  <c:v>256</c:v>
                </c:pt>
                <c:pt idx="15">
                  <c:v>430.53896460990165</c:v>
                </c:pt>
                <c:pt idx="16">
                  <c:v>724.07734393502471</c:v>
                </c:pt>
                <c:pt idx="17">
                  <c:v>1217.7480857627859</c:v>
                </c:pt>
                <c:pt idx="18">
                  <c:v>2048</c:v>
                </c:pt>
                <c:pt idx="19">
                  <c:v>3444.311716879211</c:v>
                </c:pt>
                <c:pt idx="20">
                  <c:v>5792.6187514801986</c:v>
                </c:pt>
                <c:pt idx="21">
                  <c:v>9741.9846861022907</c:v>
                </c:pt>
                <c:pt idx="22">
                  <c:v>16384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8F4-0D43-B71E-04DC3574E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077616"/>
        <c:axId val="217990544"/>
      </c:scatterChart>
      <c:valAx>
        <c:axId val="218077616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217990544"/>
        <c:crosses val="autoZero"/>
        <c:crossBetween val="midCat"/>
      </c:valAx>
      <c:valAx>
        <c:axId val="217990544"/>
        <c:scaling>
          <c:orientation val="minMax"/>
          <c:max val="10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218077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予測値!$C$5</c:f>
              <c:strCache>
                <c:ptCount val="1"/>
                <c:pt idx="0">
                  <c:v>売上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予測値!$B$6:$B$53</c:f>
              <c:strCache>
                <c:ptCount val="48"/>
                <c:pt idx="0">
                  <c:v>1年１月</c:v>
                </c:pt>
                <c:pt idx="1">
                  <c:v>1年２月</c:v>
                </c:pt>
                <c:pt idx="2">
                  <c:v>1年３月</c:v>
                </c:pt>
                <c:pt idx="3">
                  <c:v>1年４月</c:v>
                </c:pt>
                <c:pt idx="4">
                  <c:v>1年５月</c:v>
                </c:pt>
                <c:pt idx="5">
                  <c:v>1年６月</c:v>
                </c:pt>
                <c:pt idx="6">
                  <c:v>1年７月</c:v>
                </c:pt>
                <c:pt idx="7">
                  <c:v>1年８月</c:v>
                </c:pt>
                <c:pt idx="8">
                  <c:v>1年９月</c:v>
                </c:pt>
                <c:pt idx="9">
                  <c:v>1年１０月</c:v>
                </c:pt>
                <c:pt idx="10">
                  <c:v>1年１１月</c:v>
                </c:pt>
                <c:pt idx="11">
                  <c:v>1年１２月</c:v>
                </c:pt>
                <c:pt idx="12">
                  <c:v>2年１月</c:v>
                </c:pt>
                <c:pt idx="13">
                  <c:v>2年２月</c:v>
                </c:pt>
                <c:pt idx="14">
                  <c:v>2年３月</c:v>
                </c:pt>
                <c:pt idx="15">
                  <c:v>2年４月</c:v>
                </c:pt>
                <c:pt idx="16">
                  <c:v>2年５月</c:v>
                </c:pt>
                <c:pt idx="17">
                  <c:v>2年６月</c:v>
                </c:pt>
                <c:pt idx="18">
                  <c:v>2年７月</c:v>
                </c:pt>
                <c:pt idx="19">
                  <c:v>2年８月</c:v>
                </c:pt>
                <c:pt idx="20">
                  <c:v>2年９月</c:v>
                </c:pt>
                <c:pt idx="21">
                  <c:v>2年１０月</c:v>
                </c:pt>
                <c:pt idx="22">
                  <c:v>2年１１月</c:v>
                </c:pt>
                <c:pt idx="23">
                  <c:v>2年１２月</c:v>
                </c:pt>
                <c:pt idx="24">
                  <c:v>3年１月</c:v>
                </c:pt>
                <c:pt idx="25">
                  <c:v>3年２月</c:v>
                </c:pt>
                <c:pt idx="26">
                  <c:v>3年３月</c:v>
                </c:pt>
                <c:pt idx="27">
                  <c:v>3年４月</c:v>
                </c:pt>
                <c:pt idx="28">
                  <c:v>3年５月</c:v>
                </c:pt>
                <c:pt idx="29">
                  <c:v>3年６月</c:v>
                </c:pt>
                <c:pt idx="30">
                  <c:v>3年７月</c:v>
                </c:pt>
                <c:pt idx="31">
                  <c:v>3年８月</c:v>
                </c:pt>
                <c:pt idx="32">
                  <c:v>3年９月</c:v>
                </c:pt>
                <c:pt idx="33">
                  <c:v>3年１０月</c:v>
                </c:pt>
                <c:pt idx="34">
                  <c:v>3年１１月</c:v>
                </c:pt>
                <c:pt idx="35">
                  <c:v>3年１２月</c:v>
                </c:pt>
                <c:pt idx="36">
                  <c:v>4年１月</c:v>
                </c:pt>
                <c:pt idx="37">
                  <c:v>4年２月</c:v>
                </c:pt>
                <c:pt idx="38">
                  <c:v>4年３月</c:v>
                </c:pt>
                <c:pt idx="39">
                  <c:v>4年４月</c:v>
                </c:pt>
                <c:pt idx="40">
                  <c:v>4年５月</c:v>
                </c:pt>
                <c:pt idx="41">
                  <c:v>4年６月</c:v>
                </c:pt>
                <c:pt idx="42">
                  <c:v>4年７月</c:v>
                </c:pt>
                <c:pt idx="43">
                  <c:v>4年８月</c:v>
                </c:pt>
                <c:pt idx="44">
                  <c:v>4年９月</c:v>
                </c:pt>
                <c:pt idx="45">
                  <c:v>4年１０月</c:v>
                </c:pt>
                <c:pt idx="46">
                  <c:v>4年１１月</c:v>
                </c:pt>
                <c:pt idx="47">
                  <c:v>4年１２月</c:v>
                </c:pt>
              </c:strCache>
            </c:strRef>
          </c:cat>
          <c:val>
            <c:numRef>
              <c:f>予測値!$C$6:$C$53</c:f>
              <c:numCache>
                <c:formatCode>General</c:formatCode>
                <c:ptCount val="48"/>
                <c:pt idx="0">
                  <c:v>13</c:v>
                </c:pt>
                <c:pt idx="1">
                  <c:v>19</c:v>
                </c:pt>
                <c:pt idx="2">
                  <c:v>25</c:v>
                </c:pt>
                <c:pt idx="3">
                  <c:v>20</c:v>
                </c:pt>
                <c:pt idx="4">
                  <c:v>18</c:v>
                </c:pt>
                <c:pt idx="5">
                  <c:v>31</c:v>
                </c:pt>
                <c:pt idx="6">
                  <c:v>25</c:v>
                </c:pt>
                <c:pt idx="7">
                  <c:v>17</c:v>
                </c:pt>
                <c:pt idx="8">
                  <c:v>28</c:v>
                </c:pt>
                <c:pt idx="9">
                  <c:v>40</c:v>
                </c:pt>
                <c:pt idx="10">
                  <c:v>43</c:v>
                </c:pt>
                <c:pt idx="11">
                  <c:v>49</c:v>
                </c:pt>
                <c:pt idx="12">
                  <c:v>44</c:v>
                </c:pt>
                <c:pt idx="13">
                  <c:v>59</c:v>
                </c:pt>
                <c:pt idx="14">
                  <c:v>63</c:v>
                </c:pt>
                <c:pt idx="15">
                  <c:v>43</c:v>
                </c:pt>
                <c:pt idx="16">
                  <c:v>36</c:v>
                </c:pt>
                <c:pt idx="17">
                  <c:v>39</c:v>
                </c:pt>
                <c:pt idx="18">
                  <c:v>36</c:v>
                </c:pt>
                <c:pt idx="19">
                  <c:v>23</c:v>
                </c:pt>
                <c:pt idx="20">
                  <c:v>32</c:v>
                </c:pt>
                <c:pt idx="21">
                  <c:v>34</c:v>
                </c:pt>
                <c:pt idx="22">
                  <c:v>30</c:v>
                </c:pt>
                <c:pt idx="23">
                  <c:v>27</c:v>
                </c:pt>
                <c:pt idx="24">
                  <c:v>31</c:v>
                </c:pt>
                <c:pt idx="25">
                  <c:v>44</c:v>
                </c:pt>
                <c:pt idx="26">
                  <c:v>81</c:v>
                </c:pt>
                <c:pt idx="27">
                  <c:v>54</c:v>
                </c:pt>
                <c:pt idx="28">
                  <c:v>41</c:v>
                </c:pt>
                <c:pt idx="29">
                  <c:v>51</c:v>
                </c:pt>
                <c:pt idx="30">
                  <c:v>47</c:v>
                </c:pt>
                <c:pt idx="31">
                  <c:v>34</c:v>
                </c:pt>
                <c:pt idx="32">
                  <c:v>42</c:v>
                </c:pt>
                <c:pt idx="33">
                  <c:v>47</c:v>
                </c:pt>
                <c:pt idx="34">
                  <c:v>44</c:v>
                </c:pt>
                <c:pt idx="3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2E-6B45-B2CA-D93CA0DA99DC}"/>
            </c:ext>
          </c:extLst>
        </c:ser>
        <c:ser>
          <c:idx val="1"/>
          <c:order val="1"/>
          <c:tx>
            <c:strRef>
              <c:f>予測値!$G$5</c:f>
              <c:strCache>
                <c:ptCount val="1"/>
                <c:pt idx="0">
                  <c:v>予測値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予測値!$B$6:$B$53</c:f>
              <c:strCache>
                <c:ptCount val="48"/>
                <c:pt idx="0">
                  <c:v>1年１月</c:v>
                </c:pt>
                <c:pt idx="1">
                  <c:v>1年２月</c:v>
                </c:pt>
                <c:pt idx="2">
                  <c:v>1年３月</c:v>
                </c:pt>
                <c:pt idx="3">
                  <c:v>1年４月</c:v>
                </c:pt>
                <c:pt idx="4">
                  <c:v>1年５月</c:v>
                </c:pt>
                <c:pt idx="5">
                  <c:v>1年６月</c:v>
                </c:pt>
                <c:pt idx="6">
                  <c:v>1年７月</c:v>
                </c:pt>
                <c:pt idx="7">
                  <c:v>1年８月</c:v>
                </c:pt>
                <c:pt idx="8">
                  <c:v>1年９月</c:v>
                </c:pt>
                <c:pt idx="9">
                  <c:v>1年１０月</c:v>
                </c:pt>
                <c:pt idx="10">
                  <c:v>1年１１月</c:v>
                </c:pt>
                <c:pt idx="11">
                  <c:v>1年１２月</c:v>
                </c:pt>
                <c:pt idx="12">
                  <c:v>2年１月</c:v>
                </c:pt>
                <c:pt idx="13">
                  <c:v>2年２月</c:v>
                </c:pt>
                <c:pt idx="14">
                  <c:v>2年３月</c:v>
                </c:pt>
                <c:pt idx="15">
                  <c:v>2年４月</c:v>
                </c:pt>
                <c:pt idx="16">
                  <c:v>2年５月</c:v>
                </c:pt>
                <c:pt idx="17">
                  <c:v>2年６月</c:v>
                </c:pt>
                <c:pt idx="18">
                  <c:v>2年７月</c:v>
                </c:pt>
                <c:pt idx="19">
                  <c:v>2年８月</c:v>
                </c:pt>
                <c:pt idx="20">
                  <c:v>2年９月</c:v>
                </c:pt>
                <c:pt idx="21">
                  <c:v>2年１０月</c:v>
                </c:pt>
                <c:pt idx="22">
                  <c:v>2年１１月</c:v>
                </c:pt>
                <c:pt idx="23">
                  <c:v>2年１２月</c:v>
                </c:pt>
                <c:pt idx="24">
                  <c:v>3年１月</c:v>
                </c:pt>
                <c:pt idx="25">
                  <c:v>3年２月</c:v>
                </c:pt>
                <c:pt idx="26">
                  <c:v>3年３月</c:v>
                </c:pt>
                <c:pt idx="27">
                  <c:v>3年４月</c:v>
                </c:pt>
                <c:pt idx="28">
                  <c:v>3年５月</c:v>
                </c:pt>
                <c:pt idx="29">
                  <c:v>3年６月</c:v>
                </c:pt>
                <c:pt idx="30">
                  <c:v>3年７月</c:v>
                </c:pt>
                <c:pt idx="31">
                  <c:v>3年８月</c:v>
                </c:pt>
                <c:pt idx="32">
                  <c:v>3年９月</c:v>
                </c:pt>
                <c:pt idx="33">
                  <c:v>3年１０月</c:v>
                </c:pt>
                <c:pt idx="34">
                  <c:v>3年１１月</c:v>
                </c:pt>
                <c:pt idx="35">
                  <c:v>3年１２月</c:v>
                </c:pt>
                <c:pt idx="36">
                  <c:v>4年１月</c:v>
                </c:pt>
                <c:pt idx="37">
                  <c:v>4年２月</c:v>
                </c:pt>
                <c:pt idx="38">
                  <c:v>4年３月</c:v>
                </c:pt>
                <c:pt idx="39">
                  <c:v>4年４月</c:v>
                </c:pt>
                <c:pt idx="40">
                  <c:v>4年５月</c:v>
                </c:pt>
                <c:pt idx="41">
                  <c:v>4年６月</c:v>
                </c:pt>
                <c:pt idx="42">
                  <c:v>4年７月</c:v>
                </c:pt>
                <c:pt idx="43">
                  <c:v>4年８月</c:v>
                </c:pt>
                <c:pt idx="44">
                  <c:v>4年９月</c:v>
                </c:pt>
                <c:pt idx="45">
                  <c:v>4年１０月</c:v>
                </c:pt>
                <c:pt idx="46">
                  <c:v>4年１１月</c:v>
                </c:pt>
                <c:pt idx="47">
                  <c:v>4年１２月</c:v>
                </c:pt>
              </c:strCache>
            </c:strRef>
          </c:cat>
          <c:val>
            <c:numRef>
              <c:f>予測値!$G$6:$G$53</c:f>
              <c:numCache>
                <c:formatCode>0.0</c:formatCode>
                <c:ptCount val="48"/>
                <c:pt idx="0">
                  <c:v>3.0753996387243561</c:v>
                </c:pt>
                <c:pt idx="1">
                  <c:v>21.607785848504669</c:v>
                </c:pt>
                <c:pt idx="2">
                  <c:v>41.832488892488961</c:v>
                </c:pt>
                <c:pt idx="3">
                  <c:v>26.641207853767078</c:v>
                </c:pt>
                <c:pt idx="4">
                  <c:v>21.20394798112563</c:v>
                </c:pt>
                <c:pt idx="5">
                  <c:v>31.982437544052125</c:v>
                </c:pt>
                <c:pt idx="6">
                  <c:v>28.987058144132398</c:v>
                </c:pt>
                <c:pt idx="7">
                  <c:v>18.521792941806901</c:v>
                </c:pt>
                <c:pt idx="8">
                  <c:v>29.36273962654456</c:v>
                </c:pt>
                <c:pt idx="9">
                  <c:v>36.96731589254329</c:v>
                </c:pt>
                <c:pt idx="10">
                  <c:v>36.512888613951581</c:v>
                </c:pt>
                <c:pt idx="11">
                  <c:v>36.323604974723857</c:v>
                </c:pt>
                <c:pt idx="12">
                  <c:v>28.105390152363107</c:v>
                </c:pt>
                <c:pt idx="13">
                  <c:v>40.596898608006093</c:v>
                </c:pt>
                <c:pt idx="14">
                  <c:v>57.538146223822899</c:v>
                </c:pt>
                <c:pt idx="15">
                  <c:v>40.169324737245184</c:v>
                </c:pt>
                <c:pt idx="16">
                  <c:v>33.146128186445743</c:v>
                </c:pt>
                <c:pt idx="17">
                  <c:v>42.703216526894899</c:v>
                </c:pt>
                <c:pt idx="18">
                  <c:v>38.73117534183465</c:v>
                </c:pt>
                <c:pt idx="19">
                  <c:v>27.463391831401786</c:v>
                </c:pt>
                <c:pt idx="20">
                  <c:v>37.63107340320321</c:v>
                </c:pt>
                <c:pt idx="21">
                  <c:v>44.661456204871961</c:v>
                </c:pt>
                <c:pt idx="22">
                  <c:v>43.710728405886037</c:v>
                </c:pt>
                <c:pt idx="23">
                  <c:v>43.08766341646291</c:v>
                </c:pt>
                <c:pt idx="24">
                  <c:v>34.486714301392261</c:v>
                </c:pt>
                <c:pt idx="25">
                  <c:v>46.63777636214342</c:v>
                </c:pt>
                <c:pt idx="26">
                  <c:v>63.274046858174508</c:v>
                </c:pt>
                <c:pt idx="27">
                  <c:v>45.630320613268502</c:v>
                </c:pt>
                <c:pt idx="28">
                  <c:v>38.357958009692233</c:v>
                </c:pt>
                <c:pt idx="29">
                  <c:v>47.688094875386078</c:v>
                </c:pt>
                <c:pt idx="30">
                  <c:v>43.5084187599358</c:v>
                </c:pt>
                <c:pt idx="31">
                  <c:v>32.04990982528502</c:v>
                </c:pt>
                <c:pt idx="32">
                  <c:v>42.041758287364395</c:v>
                </c:pt>
                <c:pt idx="33">
                  <c:v>48.909496097863418</c:v>
                </c:pt>
                <c:pt idx="34">
                  <c:v>47.807861061124335</c:v>
                </c:pt>
                <c:pt idx="35">
                  <c:v>47.044383957566659</c:v>
                </c:pt>
                <c:pt idx="36">
                  <c:v>38.312446653352801</c:v>
                </c:pt>
                <c:pt idx="37">
                  <c:v>50.341015805708359</c:v>
                </c:pt>
                <c:pt idx="38">
                  <c:v>66.862479406127704</c:v>
                </c:pt>
                <c:pt idx="39">
                  <c:v>49.110923626840069</c:v>
                </c:pt>
                <c:pt idx="40">
                  <c:v>41.73708551368464</c:v>
                </c:pt>
                <c:pt idx="41">
                  <c:v>50.971550303553549</c:v>
                </c:pt>
                <c:pt idx="42">
                  <c:v>46.701517305784826</c:v>
                </c:pt>
                <c:pt idx="43">
                  <c:v>35.157532143730457</c:v>
                </c:pt>
                <c:pt idx="44">
                  <c:v>45.068396957878512</c:v>
                </c:pt>
                <c:pt idx="45">
                  <c:v>51.859295996806416</c:v>
                </c:pt>
                <c:pt idx="46">
                  <c:v>50.684654582868724</c:v>
                </c:pt>
                <c:pt idx="47">
                  <c:v>49.851721858201977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2E-6B45-B2CA-D93CA0DA9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30592"/>
        <c:axId val="447432320"/>
      </c:lineChart>
      <c:catAx>
        <c:axId val="44743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447432320"/>
        <c:crosses val="autoZero"/>
        <c:auto val="1"/>
        <c:lblAlgn val="ctr"/>
        <c:lblOffset val="100"/>
        <c:noMultiLvlLbl val="0"/>
      </c:catAx>
      <c:valAx>
        <c:axId val="44743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4474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80151946818613"/>
          <c:y val="7.5996924043366706E-2"/>
          <c:w val="0.26894586894586897"/>
          <c:h val="5.4621841458263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17</xdr:row>
      <xdr:rowOff>165100</xdr:rowOff>
    </xdr:from>
    <xdr:to>
      <xdr:col>7</xdr:col>
      <xdr:colOff>342900</xdr:colOff>
      <xdr:row>39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C956E60-33A7-20C5-E4A1-140886ECA1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215900</xdr:colOff>
      <xdr:row>5</xdr:row>
      <xdr:rowOff>139700</xdr:rowOff>
    </xdr:from>
    <xdr:to>
      <xdr:col>17</xdr:col>
      <xdr:colOff>279400</xdr:colOff>
      <xdr:row>30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D94FEC9-0798-2FCE-A3F1-09B139BC2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3800" y="850900"/>
          <a:ext cx="4191000" cy="4343400"/>
        </a:xfrm>
        <a:prstGeom prst="rect">
          <a:avLst/>
        </a:prstGeom>
      </xdr:spPr>
    </xdr:pic>
    <xdr:clientData/>
  </xdr:twoCellAnchor>
  <xdr:twoCellAnchor>
    <xdr:from>
      <xdr:col>2</xdr:col>
      <xdr:colOff>501650</xdr:colOff>
      <xdr:row>31</xdr:row>
      <xdr:rowOff>120650</xdr:rowOff>
    </xdr:from>
    <xdr:to>
      <xdr:col>10</xdr:col>
      <xdr:colOff>165100</xdr:colOff>
      <xdr:row>61</xdr:row>
      <xdr:rowOff>165100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B3D843B-4295-9821-5EDD-7306CE492B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654050</xdr:colOff>
      <xdr:row>26</xdr:row>
      <xdr:rowOff>82550</xdr:rowOff>
    </xdr:from>
    <xdr:to>
      <xdr:col>15</xdr:col>
      <xdr:colOff>635000</xdr:colOff>
      <xdr:row>52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E37F0D-EA3E-355F-A091-593DB1C86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4990-7C55-A341-A1B6-7C7ED85A3230}">
  <dimension ref="A1:S45"/>
  <sheetViews>
    <sheetView workbookViewId="0">
      <selection activeCell="I1" sqref="I1:R44"/>
    </sheetView>
  </sheetViews>
  <sheetFormatPr baseColWidth="10" defaultRowHeight="14"/>
  <cols>
    <col min="1" max="1" width="4.6640625" customWidth="1"/>
    <col min="2" max="2" width="5.6640625" bestFit="1" customWidth="1"/>
    <col min="7" max="7" width="13" bestFit="1" customWidth="1"/>
    <col min="9" max="9" width="9.1640625" bestFit="1" customWidth="1"/>
    <col min="11" max="11" width="7.83203125" customWidth="1"/>
    <col min="12" max="12" width="6.33203125" bestFit="1" customWidth="1"/>
    <col min="13" max="13" width="7.83203125" bestFit="1" customWidth="1"/>
    <col min="14" max="14" width="13.33203125" bestFit="1" customWidth="1"/>
    <col min="15" max="15" width="9.83203125" bestFit="1" customWidth="1"/>
    <col min="16" max="16" width="16.5" customWidth="1"/>
    <col min="17" max="17" width="21.1640625" bestFit="1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11" t="s">
        <v>55</v>
      </c>
      <c r="K1" s="11"/>
      <c r="L1" s="11" t="s">
        <v>56</v>
      </c>
      <c r="M1" s="11" t="s">
        <v>57</v>
      </c>
      <c r="N1" s="11" t="s">
        <v>58</v>
      </c>
      <c r="O1" s="11" t="s">
        <v>59</v>
      </c>
      <c r="P1" s="11" t="s">
        <v>60</v>
      </c>
      <c r="Q1" s="11" t="s">
        <v>61</v>
      </c>
      <c r="R1" s="12" t="s">
        <v>81</v>
      </c>
      <c r="S1" s="2"/>
    </row>
    <row r="2" spans="1:19">
      <c r="A2" s="2"/>
      <c r="B2" s="3"/>
      <c r="C2" s="4" t="s">
        <v>12</v>
      </c>
      <c r="D2" s="4" t="s">
        <v>13</v>
      </c>
      <c r="E2" s="4" t="s">
        <v>14</v>
      </c>
      <c r="F2" s="4" t="s">
        <v>122</v>
      </c>
      <c r="G2" s="4" t="s">
        <v>16</v>
      </c>
      <c r="H2" s="2"/>
      <c r="I2" s="4" t="s">
        <v>78</v>
      </c>
      <c r="J2" s="4" t="s">
        <v>83</v>
      </c>
      <c r="K2" s="4" t="s">
        <v>53</v>
      </c>
      <c r="L2" s="4" t="s">
        <v>71</v>
      </c>
      <c r="M2" s="4" t="s">
        <v>54</v>
      </c>
      <c r="N2" s="4" t="s">
        <v>133</v>
      </c>
      <c r="O2" s="4" t="s">
        <v>62</v>
      </c>
      <c r="P2" s="4" t="s">
        <v>134</v>
      </c>
      <c r="Q2" s="4" t="s">
        <v>135</v>
      </c>
      <c r="R2" s="4" t="s">
        <v>72</v>
      </c>
      <c r="S2" s="2"/>
    </row>
    <row r="3" spans="1:19">
      <c r="A3" s="2"/>
      <c r="B3" s="3" t="s">
        <v>0</v>
      </c>
      <c r="C3" s="4">
        <v>13</v>
      </c>
      <c r="D3" s="4">
        <v>44</v>
      </c>
      <c r="E3" s="4">
        <v>31</v>
      </c>
      <c r="F3" s="5">
        <f>AVERAGE(C3:E3)</f>
        <v>29.333333333333332</v>
      </c>
      <c r="G3" s="6">
        <f>F3/$F$15</f>
        <v>0.78338278931750727</v>
      </c>
      <c r="H3" s="2"/>
      <c r="I3" s="8" t="s">
        <v>17</v>
      </c>
      <c r="J3" s="4">
        <v>13</v>
      </c>
      <c r="K3" s="4">
        <v>1</v>
      </c>
      <c r="L3" s="13">
        <f>LN(K3)</f>
        <v>0</v>
      </c>
      <c r="M3" s="14">
        <f t="shared" ref="M3:M38" si="0">J3-$J$39</f>
        <v>-24.444444444444443</v>
      </c>
      <c r="N3" s="15">
        <f>L3-$L$39</f>
        <v>-2.6588804039484226</v>
      </c>
      <c r="O3" s="16">
        <f>M3^2</f>
        <v>597.53086419753083</v>
      </c>
      <c r="P3" s="14">
        <f>N3^2</f>
        <v>7.069645002500927</v>
      </c>
      <c r="Q3" s="13">
        <f>M3*N3</f>
        <v>64.994854318739215</v>
      </c>
      <c r="R3" s="17">
        <f>$K$43*L3+$K$44</f>
        <v>12.324951956424972</v>
      </c>
      <c r="S3" s="2"/>
    </row>
    <row r="4" spans="1:19">
      <c r="A4" s="2"/>
      <c r="B4" s="3" t="s">
        <v>1</v>
      </c>
      <c r="C4" s="4">
        <v>19</v>
      </c>
      <c r="D4" s="4">
        <v>59</v>
      </c>
      <c r="E4" s="4">
        <v>44</v>
      </c>
      <c r="F4" s="5">
        <f t="shared" ref="F4:F14" si="1">AVERAGE(C4:E4)</f>
        <v>40.666666666666664</v>
      </c>
      <c r="G4" s="6">
        <f t="shared" ref="G4:G14" si="2">F4/$F$15</f>
        <v>1.0860534124629078</v>
      </c>
      <c r="H4" s="2"/>
      <c r="I4" s="8" t="s">
        <v>18</v>
      </c>
      <c r="J4" s="4">
        <v>19</v>
      </c>
      <c r="K4" s="4">
        <v>2</v>
      </c>
      <c r="L4" s="13">
        <f t="shared" ref="L4:L38" si="3">LN(K4)</f>
        <v>0.69314718055994529</v>
      </c>
      <c r="M4" s="14">
        <f t="shared" si="0"/>
        <v>-18.444444444444443</v>
      </c>
      <c r="N4" s="15">
        <f t="shared" ref="N4:N38" si="4">L4-$L$39</f>
        <v>-1.9657332233884772</v>
      </c>
      <c r="O4" s="16">
        <f t="shared" ref="O4:O38" si="5">M4^2</f>
        <v>340.19753086419746</v>
      </c>
      <c r="P4" s="14">
        <f t="shared" ref="P4:P38" si="6">N4^2</f>
        <v>3.864107105533253</v>
      </c>
      <c r="Q4" s="13">
        <f t="shared" ref="Q4:Q38" si="7">M4*N4</f>
        <v>36.256857231387464</v>
      </c>
      <c r="R4" s="17">
        <f t="shared" ref="R4:R38" si="8">$K$43*L4+$K$44</f>
        <v>18.87338691773855</v>
      </c>
      <c r="S4" s="2"/>
    </row>
    <row r="5" spans="1:19">
      <c r="A5" s="2"/>
      <c r="B5" s="3" t="s">
        <v>2</v>
      </c>
      <c r="C5" s="4">
        <v>25</v>
      </c>
      <c r="D5" s="4">
        <v>63</v>
      </c>
      <c r="E5" s="4">
        <v>81</v>
      </c>
      <c r="F5" s="5">
        <f t="shared" si="1"/>
        <v>56.333333333333336</v>
      </c>
      <c r="G5" s="6">
        <f t="shared" si="2"/>
        <v>1.5044510385756675</v>
      </c>
      <c r="H5" s="2"/>
      <c r="I5" s="8" t="s">
        <v>19</v>
      </c>
      <c r="J5" s="4">
        <v>25</v>
      </c>
      <c r="K5" s="4">
        <v>3</v>
      </c>
      <c r="L5" s="13">
        <f t="shared" si="3"/>
        <v>1.0986122886681098</v>
      </c>
      <c r="M5" s="14">
        <f t="shared" si="0"/>
        <v>-12.444444444444443</v>
      </c>
      <c r="N5" s="15">
        <f t="shared" si="4"/>
        <v>-1.5602681152803128</v>
      </c>
      <c r="O5" s="16">
        <f t="shared" si="5"/>
        <v>154.86419753086415</v>
      </c>
      <c r="P5" s="14">
        <f t="shared" si="6"/>
        <v>2.4344365915603796</v>
      </c>
      <c r="Q5" s="13">
        <f t="shared" si="7"/>
        <v>19.416669879043891</v>
      </c>
      <c r="R5" s="17">
        <f t="shared" si="8"/>
        <v>22.70397580851839</v>
      </c>
      <c r="S5" s="2"/>
    </row>
    <row r="6" spans="1:19">
      <c r="A6" s="2"/>
      <c r="B6" s="3" t="s">
        <v>3</v>
      </c>
      <c r="C6" s="4">
        <v>20</v>
      </c>
      <c r="D6" s="4">
        <v>43</v>
      </c>
      <c r="E6" s="4">
        <v>54</v>
      </c>
      <c r="F6" s="5">
        <f t="shared" si="1"/>
        <v>39</v>
      </c>
      <c r="G6" s="6">
        <f t="shared" si="2"/>
        <v>1.0415430267062313</v>
      </c>
      <c r="H6" s="2"/>
      <c r="I6" s="8" t="s">
        <v>20</v>
      </c>
      <c r="J6" s="4">
        <v>20</v>
      </c>
      <c r="K6" s="4">
        <v>4</v>
      </c>
      <c r="L6" s="13">
        <f t="shared" si="3"/>
        <v>1.3862943611198906</v>
      </c>
      <c r="M6" s="14">
        <f t="shared" si="0"/>
        <v>-17.444444444444443</v>
      </c>
      <c r="N6" s="15">
        <f t="shared" si="4"/>
        <v>-1.272586042828532</v>
      </c>
      <c r="O6" s="16">
        <f t="shared" si="5"/>
        <v>304.3086419753086</v>
      </c>
      <c r="P6" s="14">
        <f t="shared" si="6"/>
        <v>1.6194752364019824</v>
      </c>
      <c r="Q6" s="13">
        <f t="shared" si="7"/>
        <v>22.199556524897723</v>
      </c>
      <c r="R6" s="17">
        <f t="shared" si="8"/>
        <v>25.421821879052128</v>
      </c>
      <c r="S6" s="2"/>
    </row>
    <row r="7" spans="1:19">
      <c r="A7" s="2"/>
      <c r="B7" s="3" t="s">
        <v>4</v>
      </c>
      <c r="C7" s="4">
        <v>18</v>
      </c>
      <c r="D7" s="4">
        <v>36</v>
      </c>
      <c r="E7" s="4">
        <v>41</v>
      </c>
      <c r="F7" s="5">
        <f t="shared" si="1"/>
        <v>31.666666666666668</v>
      </c>
      <c r="G7" s="6">
        <f t="shared" si="2"/>
        <v>0.84569732937685449</v>
      </c>
      <c r="H7" s="2"/>
      <c r="I7" s="8" t="s">
        <v>21</v>
      </c>
      <c r="J7" s="4">
        <v>18</v>
      </c>
      <c r="K7" s="4">
        <v>5</v>
      </c>
      <c r="L7" s="13">
        <f t="shared" si="3"/>
        <v>1.6094379124341003</v>
      </c>
      <c r="M7" s="14">
        <f t="shared" si="0"/>
        <v>-19.444444444444443</v>
      </c>
      <c r="N7" s="15">
        <f t="shared" si="4"/>
        <v>-1.0494424915143223</v>
      </c>
      <c r="O7" s="16">
        <f t="shared" si="5"/>
        <v>378.08641975308637</v>
      </c>
      <c r="P7" s="14">
        <f t="shared" si="6"/>
        <v>1.1013295429957886</v>
      </c>
      <c r="Q7" s="13">
        <f t="shared" si="7"/>
        <v>20.405826223889598</v>
      </c>
      <c r="R7" s="17">
        <f t="shared" si="8"/>
        <v>27.529947070641605</v>
      </c>
      <c r="S7" s="2"/>
    </row>
    <row r="8" spans="1:19">
      <c r="A8" s="2"/>
      <c r="B8" s="3" t="s">
        <v>5</v>
      </c>
      <c r="C8" s="4">
        <v>31</v>
      </c>
      <c r="D8" s="4">
        <v>39</v>
      </c>
      <c r="E8" s="4">
        <v>51</v>
      </c>
      <c r="F8" s="5">
        <f t="shared" si="1"/>
        <v>40.333333333333336</v>
      </c>
      <c r="G8" s="6">
        <f t="shared" si="2"/>
        <v>1.0771513353115727</v>
      </c>
      <c r="H8" s="2"/>
      <c r="I8" s="8" t="s">
        <v>22</v>
      </c>
      <c r="J8" s="4">
        <v>31</v>
      </c>
      <c r="K8" s="4">
        <v>6</v>
      </c>
      <c r="L8" s="13">
        <f t="shared" si="3"/>
        <v>1.791759469228055</v>
      </c>
      <c r="M8" s="14">
        <f t="shared" si="0"/>
        <v>-6.4444444444444429</v>
      </c>
      <c r="N8" s="15">
        <f t="shared" si="4"/>
        <v>-0.86712093472036766</v>
      </c>
      <c r="O8" s="16">
        <f t="shared" si="5"/>
        <v>41.530864197530846</v>
      </c>
      <c r="P8" s="14">
        <f t="shared" si="6"/>
        <v>0.75189871543032416</v>
      </c>
      <c r="Q8" s="13">
        <f t="shared" si="7"/>
        <v>5.5881126904201457</v>
      </c>
      <c r="R8" s="17">
        <f t="shared" si="8"/>
        <v>29.252410769831968</v>
      </c>
      <c r="S8" s="2"/>
    </row>
    <row r="9" spans="1:19">
      <c r="A9" s="2"/>
      <c r="B9" s="3" t="s">
        <v>6</v>
      </c>
      <c r="C9" s="4">
        <v>25</v>
      </c>
      <c r="D9" s="4">
        <v>36</v>
      </c>
      <c r="E9" s="4">
        <v>47</v>
      </c>
      <c r="F9" s="5">
        <f t="shared" si="1"/>
        <v>36</v>
      </c>
      <c r="G9" s="6">
        <f t="shared" si="2"/>
        <v>0.96142433234421354</v>
      </c>
      <c r="H9" s="2"/>
      <c r="I9" s="8" t="s">
        <v>23</v>
      </c>
      <c r="J9" s="4">
        <v>25</v>
      </c>
      <c r="K9" s="4">
        <v>7</v>
      </c>
      <c r="L9" s="13">
        <f t="shared" si="3"/>
        <v>1.9459101490553132</v>
      </c>
      <c r="M9" s="14">
        <f t="shared" si="0"/>
        <v>-12.444444444444443</v>
      </c>
      <c r="N9" s="15">
        <f t="shared" si="4"/>
        <v>-0.71297025489310939</v>
      </c>
      <c r="O9" s="16">
        <f t="shared" si="5"/>
        <v>154.86419753086415</v>
      </c>
      <c r="P9" s="14">
        <f t="shared" si="6"/>
        <v>0.50832658436234535</v>
      </c>
      <c r="Q9" s="13">
        <f t="shared" si="7"/>
        <v>8.8725187275586936</v>
      </c>
      <c r="R9" s="17">
        <f t="shared" si="8"/>
        <v>30.708733076842741</v>
      </c>
      <c r="S9" s="2"/>
    </row>
    <row r="10" spans="1:19">
      <c r="A10" s="2"/>
      <c r="B10" s="3" t="s">
        <v>7</v>
      </c>
      <c r="C10" s="4">
        <v>17</v>
      </c>
      <c r="D10" s="4">
        <v>23</v>
      </c>
      <c r="E10" s="4">
        <v>34</v>
      </c>
      <c r="F10" s="5">
        <f t="shared" si="1"/>
        <v>24.666666666666668</v>
      </c>
      <c r="G10" s="6">
        <f t="shared" si="2"/>
        <v>0.65875370919881304</v>
      </c>
      <c r="H10" s="2"/>
      <c r="I10" s="8" t="s">
        <v>24</v>
      </c>
      <c r="J10" s="4">
        <v>17</v>
      </c>
      <c r="K10" s="4">
        <v>8</v>
      </c>
      <c r="L10" s="13">
        <f t="shared" si="3"/>
        <v>2.0794415416798357</v>
      </c>
      <c r="M10" s="14">
        <f t="shared" si="0"/>
        <v>-20.444444444444443</v>
      </c>
      <c r="N10" s="15">
        <f t="shared" si="4"/>
        <v>-0.57943886226858687</v>
      </c>
      <c r="O10" s="16">
        <f t="shared" si="5"/>
        <v>417.97530864197523</v>
      </c>
      <c r="P10" s="14">
        <f t="shared" si="6"/>
        <v>0.33574939510711438</v>
      </c>
      <c r="Q10" s="13">
        <f t="shared" si="7"/>
        <v>11.84630562860222</v>
      </c>
      <c r="R10" s="17">
        <f t="shared" si="8"/>
        <v>31.970256840365707</v>
      </c>
      <c r="S10" s="2"/>
    </row>
    <row r="11" spans="1:19">
      <c r="A11" s="2"/>
      <c r="B11" s="3" t="s">
        <v>8</v>
      </c>
      <c r="C11" s="4">
        <v>28</v>
      </c>
      <c r="D11" s="4">
        <v>32</v>
      </c>
      <c r="E11" s="4">
        <v>42</v>
      </c>
      <c r="F11" s="5">
        <f t="shared" si="1"/>
        <v>34</v>
      </c>
      <c r="G11" s="6">
        <f t="shared" si="2"/>
        <v>0.9080118694362016</v>
      </c>
      <c r="H11" s="2"/>
      <c r="I11" s="8" t="s">
        <v>25</v>
      </c>
      <c r="J11" s="4">
        <v>28</v>
      </c>
      <c r="K11" s="4">
        <v>9</v>
      </c>
      <c r="L11" s="13">
        <f t="shared" si="3"/>
        <v>2.1972245773362196</v>
      </c>
      <c r="M11" s="14">
        <f t="shared" si="0"/>
        <v>-9.4444444444444429</v>
      </c>
      <c r="N11" s="15">
        <f t="shared" si="4"/>
        <v>-0.46165582661220306</v>
      </c>
      <c r="O11" s="16">
        <f t="shared" si="5"/>
        <v>89.197530864197503</v>
      </c>
      <c r="P11" s="14">
        <f t="shared" si="6"/>
        <v>0.21312610224499648</v>
      </c>
      <c r="Q11" s="13">
        <f t="shared" si="7"/>
        <v>4.3600828068930282</v>
      </c>
      <c r="R11" s="17">
        <f t="shared" si="8"/>
        <v>33.082999660611804</v>
      </c>
      <c r="S11" s="2"/>
    </row>
    <row r="12" spans="1:19">
      <c r="A12" s="2"/>
      <c r="B12" s="3" t="s">
        <v>9</v>
      </c>
      <c r="C12" s="4">
        <v>40</v>
      </c>
      <c r="D12" s="4">
        <v>34</v>
      </c>
      <c r="E12" s="4">
        <v>47</v>
      </c>
      <c r="F12" s="5">
        <f t="shared" si="1"/>
        <v>40.333333333333336</v>
      </c>
      <c r="G12" s="6">
        <f t="shared" si="2"/>
        <v>1.0771513353115727</v>
      </c>
      <c r="H12" s="2"/>
      <c r="I12" s="8" t="s">
        <v>26</v>
      </c>
      <c r="J12" s="4">
        <v>40</v>
      </c>
      <c r="K12" s="4">
        <v>10</v>
      </c>
      <c r="L12" s="13">
        <f t="shared" si="3"/>
        <v>2.3025850929940459</v>
      </c>
      <c r="M12" s="14">
        <f t="shared" si="0"/>
        <v>2.5555555555555571</v>
      </c>
      <c r="N12" s="15">
        <f t="shared" si="4"/>
        <v>-0.35629531095437672</v>
      </c>
      <c r="O12" s="16">
        <f t="shared" si="5"/>
        <v>6.5308641975308719</v>
      </c>
      <c r="P12" s="14">
        <f t="shared" si="6"/>
        <v>0.12694634860807599</v>
      </c>
      <c r="Q12" s="13">
        <f t="shared" si="7"/>
        <v>-0.91053246132785215</v>
      </c>
      <c r="R12" s="17">
        <f t="shared" si="8"/>
        <v>34.078382031955186</v>
      </c>
      <c r="S12" s="2"/>
    </row>
    <row r="13" spans="1:19">
      <c r="A13" s="2"/>
      <c r="B13" s="3" t="s">
        <v>10</v>
      </c>
      <c r="C13" s="4">
        <v>43</v>
      </c>
      <c r="D13" s="4">
        <v>30</v>
      </c>
      <c r="E13" s="4">
        <v>44</v>
      </c>
      <c r="F13" s="5">
        <f t="shared" si="1"/>
        <v>39</v>
      </c>
      <c r="G13" s="6">
        <f t="shared" si="2"/>
        <v>1.0415430267062313</v>
      </c>
      <c r="H13" s="2"/>
      <c r="I13" s="8" t="s">
        <v>27</v>
      </c>
      <c r="J13" s="4">
        <v>43</v>
      </c>
      <c r="K13" s="4">
        <v>11</v>
      </c>
      <c r="L13" s="13">
        <f t="shared" si="3"/>
        <v>2.3978952727983707</v>
      </c>
      <c r="M13" s="14">
        <f t="shared" si="0"/>
        <v>5.5555555555555571</v>
      </c>
      <c r="N13" s="15">
        <f t="shared" si="4"/>
        <v>-0.26098513115005195</v>
      </c>
      <c r="O13" s="16">
        <f t="shared" si="5"/>
        <v>30.864197530864214</v>
      </c>
      <c r="P13" s="14">
        <f t="shared" si="6"/>
        <v>6.8113238681409824E-2</v>
      </c>
      <c r="Q13" s="13">
        <f t="shared" si="7"/>
        <v>-1.4499173952780668</v>
      </c>
      <c r="R13" s="17">
        <f t="shared" si="8"/>
        <v>34.978814914183076</v>
      </c>
      <c r="S13" s="2"/>
    </row>
    <row r="14" spans="1:19">
      <c r="A14" s="2"/>
      <c r="B14" s="3" t="s">
        <v>11</v>
      </c>
      <c r="C14" s="4">
        <v>49</v>
      </c>
      <c r="D14" s="4">
        <v>27</v>
      </c>
      <c r="E14" s="4">
        <v>38</v>
      </c>
      <c r="F14" s="5">
        <f t="shared" si="1"/>
        <v>38</v>
      </c>
      <c r="G14" s="6">
        <f t="shared" si="2"/>
        <v>1.0148367952522255</v>
      </c>
      <c r="H14" s="2"/>
      <c r="I14" s="8" t="s">
        <v>28</v>
      </c>
      <c r="J14" s="4">
        <v>49</v>
      </c>
      <c r="K14" s="4">
        <v>12</v>
      </c>
      <c r="L14" s="13">
        <f t="shared" si="3"/>
        <v>2.4849066497880004</v>
      </c>
      <c r="M14" s="14">
        <f t="shared" si="0"/>
        <v>11.555555555555557</v>
      </c>
      <c r="N14" s="15">
        <f t="shared" si="4"/>
        <v>-0.17397375416042227</v>
      </c>
      <c r="O14" s="16">
        <f t="shared" si="5"/>
        <v>133.53086419753089</v>
      </c>
      <c r="P14" s="14">
        <f t="shared" si="6"/>
        <v>3.0266867136671045E-2</v>
      </c>
      <c r="Q14" s="13">
        <f t="shared" si="7"/>
        <v>-2.0103633814093245</v>
      </c>
      <c r="R14" s="17">
        <f t="shared" si="8"/>
        <v>35.800845731145543</v>
      </c>
      <c r="S14" s="2"/>
    </row>
    <row r="15" spans="1:19">
      <c r="A15" s="2"/>
      <c r="B15" s="2"/>
      <c r="C15" s="2"/>
      <c r="D15" s="2"/>
      <c r="E15" s="7" t="s">
        <v>121</v>
      </c>
      <c r="F15" s="5">
        <f>AVERAGE(F3:F14)</f>
        <v>37.44444444444445</v>
      </c>
      <c r="G15" s="2"/>
      <c r="H15" s="2"/>
      <c r="I15" s="8" t="s">
        <v>29</v>
      </c>
      <c r="J15" s="4">
        <v>44</v>
      </c>
      <c r="K15" s="4">
        <v>13</v>
      </c>
      <c r="L15" s="13">
        <f t="shared" si="3"/>
        <v>2.5649493574615367</v>
      </c>
      <c r="M15" s="14">
        <f t="shared" si="0"/>
        <v>6.5555555555555571</v>
      </c>
      <c r="N15" s="15">
        <f t="shared" si="4"/>
        <v>-9.3931046486885883E-2</v>
      </c>
      <c r="O15" s="16">
        <f t="shared" si="5"/>
        <v>42.975308641975332</v>
      </c>
      <c r="P15" s="14">
        <f t="shared" si="6"/>
        <v>8.8230414941215165E-3</v>
      </c>
      <c r="Q15" s="13">
        <f t="shared" si="7"/>
        <v>-0.61577019363625207</v>
      </c>
      <c r="R15" s="17">
        <f t="shared" si="8"/>
        <v>36.557040778933469</v>
      </c>
      <c r="S15" s="2"/>
    </row>
    <row r="16" spans="1:19">
      <c r="A16" s="2"/>
      <c r="B16" s="2"/>
      <c r="C16" s="2"/>
      <c r="D16" s="2"/>
      <c r="E16" s="2"/>
      <c r="F16" s="2"/>
      <c r="G16" s="2"/>
      <c r="H16" s="2"/>
      <c r="I16" s="8" t="s">
        <v>30</v>
      </c>
      <c r="J16" s="4">
        <v>59</v>
      </c>
      <c r="K16" s="4">
        <v>14</v>
      </c>
      <c r="L16" s="13">
        <f t="shared" si="3"/>
        <v>2.6390573296152584</v>
      </c>
      <c r="M16" s="14">
        <f t="shared" si="0"/>
        <v>21.555555555555557</v>
      </c>
      <c r="N16" s="15">
        <f t="shared" si="4"/>
        <v>-1.9823074333164215E-2</v>
      </c>
      <c r="O16" s="16">
        <f t="shared" si="5"/>
        <v>464.64197530864203</v>
      </c>
      <c r="P16" s="14">
        <f t="shared" si="6"/>
        <v>3.9295427601815385E-4</v>
      </c>
      <c r="Q16" s="13">
        <f t="shared" si="7"/>
        <v>-0.42729738007042867</v>
      </c>
      <c r="R16" s="17">
        <f t="shared" si="8"/>
        <v>37.257168038156323</v>
      </c>
      <c r="S16" s="2"/>
    </row>
    <row r="17" spans="1:19">
      <c r="A17" s="2"/>
      <c r="B17" s="2"/>
      <c r="C17" s="2"/>
      <c r="D17" s="2"/>
      <c r="E17" s="2"/>
      <c r="F17" s="2"/>
      <c r="G17" s="2"/>
      <c r="H17" s="2"/>
      <c r="I17" s="8" t="s">
        <v>31</v>
      </c>
      <c r="J17" s="4">
        <v>63</v>
      </c>
      <c r="K17" s="4">
        <v>15</v>
      </c>
      <c r="L17" s="13">
        <f t="shared" si="3"/>
        <v>2.7080502011022101</v>
      </c>
      <c r="M17" s="14">
        <f t="shared" si="0"/>
        <v>25.555555555555557</v>
      </c>
      <c r="N17" s="15">
        <f t="shared" si="4"/>
        <v>4.9169797153787442E-2</v>
      </c>
      <c r="O17" s="16">
        <f t="shared" si="5"/>
        <v>653.08641975308649</v>
      </c>
      <c r="P17" s="14">
        <f t="shared" si="6"/>
        <v>2.4176689521446036E-3</v>
      </c>
      <c r="Q17" s="13">
        <f t="shared" si="7"/>
        <v>1.2565614828190126</v>
      </c>
      <c r="R17" s="17">
        <f t="shared" si="8"/>
        <v>37.908970922735023</v>
      </c>
      <c r="S17" s="2"/>
    </row>
    <row r="18" spans="1:19">
      <c r="A18" s="2"/>
      <c r="B18" s="2"/>
      <c r="C18" s="2"/>
      <c r="D18" s="2"/>
      <c r="E18" s="2"/>
      <c r="F18" s="2"/>
      <c r="G18" s="2"/>
      <c r="H18" s="2"/>
      <c r="I18" s="8" t="s">
        <v>32</v>
      </c>
      <c r="J18" s="4">
        <v>43</v>
      </c>
      <c r="K18" s="4">
        <v>16</v>
      </c>
      <c r="L18" s="13">
        <f t="shared" si="3"/>
        <v>2.7725887222397811</v>
      </c>
      <c r="M18" s="14">
        <f t="shared" si="0"/>
        <v>5.5555555555555571</v>
      </c>
      <c r="N18" s="15">
        <f t="shared" si="4"/>
        <v>0.11370831829135852</v>
      </c>
      <c r="O18" s="16">
        <f t="shared" si="5"/>
        <v>30.864197530864214</v>
      </c>
      <c r="P18" s="14">
        <f t="shared" si="6"/>
        <v>1.2929581648648899E-2</v>
      </c>
      <c r="Q18" s="13">
        <f t="shared" si="7"/>
        <v>0.63171287939643639</v>
      </c>
      <c r="R18" s="17">
        <f t="shared" si="8"/>
        <v>38.518691801679282</v>
      </c>
      <c r="S18" s="2"/>
    </row>
    <row r="19" spans="1:19">
      <c r="A19" s="2"/>
      <c r="B19" s="2"/>
      <c r="C19" s="2"/>
      <c r="D19" s="2"/>
      <c r="E19" s="2"/>
      <c r="F19" s="2"/>
      <c r="G19" s="2"/>
      <c r="H19" s="2"/>
      <c r="I19" s="8" t="s">
        <v>33</v>
      </c>
      <c r="J19" s="4">
        <v>36</v>
      </c>
      <c r="K19" s="4">
        <v>17</v>
      </c>
      <c r="L19" s="13">
        <f t="shared" si="3"/>
        <v>2.8332133440562162</v>
      </c>
      <c r="M19" s="14">
        <f t="shared" si="0"/>
        <v>-1.4444444444444429</v>
      </c>
      <c r="N19" s="15">
        <f t="shared" si="4"/>
        <v>0.17433294010779354</v>
      </c>
      <c r="O19" s="16">
        <f t="shared" si="5"/>
        <v>2.0864197530864153</v>
      </c>
      <c r="P19" s="14">
        <f t="shared" si="6"/>
        <v>3.0391974006627531E-2</v>
      </c>
      <c r="Q19" s="13">
        <f t="shared" si="7"/>
        <v>-0.25181424682236819</v>
      </c>
      <c r="R19" s="17">
        <f t="shared" si="8"/>
        <v>39.091436529138832</v>
      </c>
      <c r="S19" s="2"/>
    </row>
    <row r="20" spans="1:19">
      <c r="A20" s="2"/>
      <c r="B20" s="2"/>
      <c r="C20" s="2"/>
      <c r="D20" s="2"/>
      <c r="E20" s="2"/>
      <c r="F20" s="2"/>
      <c r="G20" s="2"/>
      <c r="H20" s="2"/>
      <c r="I20" s="8" t="s">
        <v>34</v>
      </c>
      <c r="J20" s="4">
        <v>39</v>
      </c>
      <c r="K20" s="4">
        <v>18</v>
      </c>
      <c r="L20" s="13">
        <f t="shared" si="3"/>
        <v>2.8903717578961645</v>
      </c>
      <c r="M20" s="14">
        <f t="shared" si="0"/>
        <v>1.5555555555555571</v>
      </c>
      <c r="N20" s="15">
        <f t="shared" si="4"/>
        <v>0.2314913539477419</v>
      </c>
      <c r="O20" s="16">
        <f t="shared" si="5"/>
        <v>2.4197530864197581</v>
      </c>
      <c r="P20" s="14">
        <f t="shared" si="6"/>
        <v>5.3588246952558719E-2</v>
      </c>
      <c r="Q20" s="13">
        <f t="shared" si="7"/>
        <v>0.36009766169648777</v>
      </c>
      <c r="R20" s="17">
        <f t="shared" si="8"/>
        <v>39.631434621925379</v>
      </c>
      <c r="S20" s="2"/>
    </row>
    <row r="21" spans="1:19">
      <c r="A21" s="2"/>
      <c r="B21" s="2"/>
      <c r="C21" s="2"/>
      <c r="D21" s="2"/>
      <c r="E21" s="2"/>
      <c r="F21" s="2"/>
      <c r="G21" s="2"/>
      <c r="H21" s="2"/>
      <c r="I21" s="8" t="s">
        <v>35</v>
      </c>
      <c r="J21" s="4">
        <v>36</v>
      </c>
      <c r="K21" s="4">
        <v>19</v>
      </c>
      <c r="L21" s="13">
        <f t="shared" si="3"/>
        <v>2.9444389791664403</v>
      </c>
      <c r="M21" s="14">
        <f t="shared" si="0"/>
        <v>-1.4444444444444429</v>
      </c>
      <c r="N21" s="15">
        <f t="shared" si="4"/>
        <v>0.28555857521801764</v>
      </c>
      <c r="O21" s="16">
        <f t="shared" si="5"/>
        <v>2.0864197530864153</v>
      </c>
      <c r="P21" s="14">
        <f t="shared" si="6"/>
        <v>8.1543699880544232E-2</v>
      </c>
      <c r="Q21" s="13">
        <f t="shared" si="7"/>
        <v>-0.41247349753713614</v>
      </c>
      <c r="R21" s="17">
        <f t="shared" si="8"/>
        <v>40.142228998584798</v>
      </c>
      <c r="S21" s="2"/>
    </row>
    <row r="22" spans="1:19">
      <c r="A22" s="2"/>
      <c r="B22" s="2"/>
      <c r="C22" s="2"/>
      <c r="D22" s="2"/>
      <c r="E22" s="2"/>
      <c r="F22" s="2"/>
      <c r="G22" s="2"/>
      <c r="H22" s="2"/>
      <c r="I22" s="8" t="s">
        <v>36</v>
      </c>
      <c r="J22" s="4">
        <v>23</v>
      </c>
      <c r="K22" s="4">
        <v>20</v>
      </c>
      <c r="L22" s="13">
        <f t="shared" si="3"/>
        <v>2.9957322735539909</v>
      </c>
      <c r="M22" s="14">
        <f t="shared" si="0"/>
        <v>-14.444444444444443</v>
      </c>
      <c r="N22" s="15">
        <f t="shared" si="4"/>
        <v>0.33685186960556823</v>
      </c>
      <c r="O22" s="16">
        <f t="shared" si="5"/>
        <v>208.64197530864192</v>
      </c>
      <c r="P22" s="14">
        <f t="shared" si="6"/>
        <v>0.11346918205676675</v>
      </c>
      <c r="Q22" s="13">
        <f t="shared" si="7"/>
        <v>-4.8656381165248739</v>
      </c>
      <c r="R22" s="17">
        <f t="shared" si="8"/>
        <v>40.626816993268761</v>
      </c>
      <c r="S22" s="2"/>
    </row>
    <row r="23" spans="1:19">
      <c r="A23" s="2"/>
      <c r="B23" s="2"/>
      <c r="C23" s="2"/>
      <c r="D23" s="2"/>
      <c r="E23" s="2"/>
      <c r="F23" s="2"/>
      <c r="G23" s="2"/>
      <c r="H23" s="2"/>
      <c r="I23" s="8" t="s">
        <v>37</v>
      </c>
      <c r="J23" s="4">
        <v>32</v>
      </c>
      <c r="K23" s="4">
        <v>21</v>
      </c>
      <c r="L23" s="13">
        <f t="shared" si="3"/>
        <v>3.044522437723423</v>
      </c>
      <c r="M23" s="14">
        <f t="shared" si="0"/>
        <v>-5.4444444444444429</v>
      </c>
      <c r="N23" s="15">
        <f t="shared" si="4"/>
        <v>0.38564203377500039</v>
      </c>
      <c r="O23" s="16">
        <f t="shared" si="5"/>
        <v>29.641975308641957</v>
      </c>
      <c r="P23" s="14">
        <f t="shared" si="6"/>
        <v>0.14871977821411855</v>
      </c>
      <c r="Q23" s="13">
        <f t="shared" si="7"/>
        <v>-2.099606628330557</v>
      </c>
      <c r="R23" s="17">
        <f t="shared" si="8"/>
        <v>41.087756928936159</v>
      </c>
      <c r="S23" s="2"/>
    </row>
    <row r="24" spans="1:19">
      <c r="A24" s="2"/>
      <c r="B24" s="2"/>
      <c r="C24" s="2"/>
      <c r="D24" s="2"/>
      <c r="E24" s="2"/>
      <c r="F24" s="2"/>
      <c r="G24" s="2"/>
      <c r="H24" s="2"/>
      <c r="I24" s="8" t="s">
        <v>38</v>
      </c>
      <c r="J24" s="4">
        <v>34</v>
      </c>
      <c r="K24" s="4">
        <v>22</v>
      </c>
      <c r="L24" s="13">
        <f t="shared" si="3"/>
        <v>3.0910424533583161</v>
      </c>
      <c r="M24" s="14">
        <f t="shared" si="0"/>
        <v>-3.4444444444444429</v>
      </c>
      <c r="N24" s="15">
        <f t="shared" si="4"/>
        <v>0.43216204940989345</v>
      </c>
      <c r="O24" s="16">
        <f t="shared" si="5"/>
        <v>11.864197530864187</v>
      </c>
      <c r="P24" s="14">
        <f t="shared" si="6"/>
        <v>0.1867640369501592</v>
      </c>
      <c r="Q24" s="13">
        <f t="shared" si="7"/>
        <v>-1.4885581701896322</v>
      </c>
      <c r="R24" s="17">
        <f t="shared" si="8"/>
        <v>41.527249875496651</v>
      </c>
      <c r="S24" s="2"/>
    </row>
    <row r="25" spans="1:19">
      <c r="A25" s="2"/>
      <c r="B25" s="2"/>
      <c r="C25" s="2"/>
      <c r="D25" s="2"/>
      <c r="E25" s="2"/>
      <c r="F25" s="2"/>
      <c r="G25" s="2"/>
      <c r="H25" s="2"/>
      <c r="I25" s="8" t="s">
        <v>39</v>
      </c>
      <c r="J25" s="4">
        <v>30</v>
      </c>
      <c r="K25" s="4">
        <v>23</v>
      </c>
      <c r="L25" s="13">
        <f t="shared" si="3"/>
        <v>3.1354942159291497</v>
      </c>
      <c r="M25" s="14">
        <f t="shared" si="0"/>
        <v>-7.4444444444444429</v>
      </c>
      <c r="N25" s="15">
        <f t="shared" si="4"/>
        <v>0.47661381198072705</v>
      </c>
      <c r="O25" s="16">
        <f t="shared" si="5"/>
        <v>55.419753086419732</v>
      </c>
      <c r="P25" s="14">
        <f t="shared" si="6"/>
        <v>0.22716072577079985</v>
      </c>
      <c r="Q25" s="13">
        <f t="shared" si="7"/>
        <v>-3.5481250447454116</v>
      </c>
      <c r="R25" s="17">
        <f t="shared" si="8"/>
        <v>41.947203219136753</v>
      </c>
      <c r="S25" s="2"/>
    </row>
    <row r="26" spans="1:19">
      <c r="A26" s="2"/>
      <c r="B26" s="2"/>
      <c r="C26" s="2"/>
      <c r="D26" s="2"/>
      <c r="E26" s="2"/>
      <c r="F26" s="2"/>
      <c r="G26" s="2"/>
      <c r="H26" s="2"/>
      <c r="I26" s="8" t="s">
        <v>40</v>
      </c>
      <c r="J26" s="4">
        <v>27</v>
      </c>
      <c r="K26" s="4">
        <v>24</v>
      </c>
      <c r="L26" s="13">
        <f t="shared" si="3"/>
        <v>3.1780538303479458</v>
      </c>
      <c r="M26" s="14">
        <f t="shared" si="0"/>
        <v>-10.444444444444443</v>
      </c>
      <c r="N26" s="15">
        <f t="shared" si="4"/>
        <v>0.51917342639952313</v>
      </c>
      <c r="O26" s="16">
        <f t="shared" si="5"/>
        <v>109.08641975308639</v>
      </c>
      <c r="P26" s="14">
        <f t="shared" si="6"/>
        <v>0.26954104667942108</v>
      </c>
      <c r="Q26" s="13">
        <f t="shared" si="7"/>
        <v>-5.4224780090616855</v>
      </c>
      <c r="R26" s="17">
        <f t="shared" si="8"/>
        <v>42.349280692459125</v>
      </c>
      <c r="S26" s="2"/>
    </row>
    <row r="27" spans="1:19">
      <c r="A27" s="2"/>
      <c r="B27" s="2"/>
      <c r="C27" s="2"/>
      <c r="D27" s="2"/>
      <c r="E27" s="2"/>
      <c r="F27" s="2"/>
      <c r="G27" s="2"/>
      <c r="H27" s="2"/>
      <c r="I27" s="8" t="s">
        <v>41</v>
      </c>
      <c r="J27" s="4">
        <v>31</v>
      </c>
      <c r="K27" s="4">
        <v>25</v>
      </c>
      <c r="L27" s="13">
        <f t="shared" si="3"/>
        <v>3.2188758248682006</v>
      </c>
      <c r="M27" s="14">
        <f t="shared" si="0"/>
        <v>-6.4444444444444429</v>
      </c>
      <c r="N27" s="15">
        <f t="shared" si="4"/>
        <v>0.55999542091977794</v>
      </c>
      <c r="O27" s="16">
        <f t="shared" si="5"/>
        <v>41.530864197530846</v>
      </c>
      <c r="P27" s="14">
        <f t="shared" si="6"/>
        <v>0.31359487145111925</v>
      </c>
      <c r="Q27" s="13">
        <f t="shared" si="7"/>
        <v>-3.6088593792607901</v>
      </c>
      <c r="R27" s="17">
        <f t="shared" si="8"/>
        <v>42.734942184858241</v>
      </c>
      <c r="S27" s="2"/>
    </row>
    <row r="28" spans="1:19">
      <c r="A28" s="2"/>
      <c r="B28" s="2"/>
      <c r="C28" s="2"/>
      <c r="D28" s="2"/>
      <c r="E28" s="2"/>
      <c r="F28" s="2"/>
      <c r="G28" s="2"/>
      <c r="H28" s="2"/>
      <c r="I28" s="8" t="s">
        <v>42</v>
      </c>
      <c r="J28" s="4">
        <v>44</v>
      </c>
      <c r="K28" s="4">
        <v>26</v>
      </c>
      <c r="L28" s="13">
        <f t="shared" si="3"/>
        <v>3.2580965380214821</v>
      </c>
      <c r="M28" s="14">
        <f t="shared" si="0"/>
        <v>6.5555555555555571</v>
      </c>
      <c r="N28" s="15">
        <f t="shared" si="4"/>
        <v>0.59921613407305951</v>
      </c>
      <c r="O28" s="16">
        <f t="shared" si="5"/>
        <v>42.975308641975332</v>
      </c>
      <c r="P28" s="14">
        <f t="shared" si="6"/>
        <v>0.35905997533346284</v>
      </c>
      <c r="Q28" s="13">
        <f t="shared" si="7"/>
        <v>3.928194656701169</v>
      </c>
      <c r="R28" s="17">
        <f t="shared" si="8"/>
        <v>43.105475740247044</v>
      </c>
      <c r="S28" s="2"/>
    </row>
    <row r="29" spans="1:19">
      <c r="A29" s="2"/>
      <c r="B29" s="2"/>
      <c r="C29" s="2"/>
      <c r="D29" s="2"/>
      <c r="E29" s="2"/>
      <c r="F29" s="2"/>
      <c r="G29" s="2"/>
      <c r="H29" s="2"/>
      <c r="I29" s="8" t="s">
        <v>43</v>
      </c>
      <c r="J29" s="4">
        <v>81</v>
      </c>
      <c r="K29" s="4">
        <v>27</v>
      </c>
      <c r="L29" s="13">
        <f t="shared" si="3"/>
        <v>3.2958368660043291</v>
      </c>
      <c r="M29" s="14">
        <f t="shared" si="0"/>
        <v>43.555555555555557</v>
      </c>
      <c r="N29" s="15">
        <f t="shared" si="4"/>
        <v>0.6369564620559065</v>
      </c>
      <c r="O29" s="16">
        <f t="shared" si="5"/>
        <v>1897.0864197530866</v>
      </c>
      <c r="P29" s="14">
        <f t="shared" si="6"/>
        <v>0.40571353455477743</v>
      </c>
      <c r="Q29" s="13">
        <f t="shared" si="7"/>
        <v>27.74299256954615</v>
      </c>
      <c r="R29" s="17">
        <f t="shared" si="8"/>
        <v>43.462023512705223</v>
      </c>
      <c r="S29" s="2"/>
    </row>
    <row r="30" spans="1:19">
      <c r="A30" s="2"/>
      <c r="B30" s="2"/>
      <c r="C30" s="2"/>
      <c r="D30" s="2"/>
      <c r="E30" s="2"/>
      <c r="F30" s="2"/>
      <c r="G30" s="2"/>
      <c r="H30" s="2"/>
      <c r="I30" s="8" t="s">
        <v>44</v>
      </c>
      <c r="J30" s="4">
        <v>54</v>
      </c>
      <c r="K30" s="4">
        <v>28</v>
      </c>
      <c r="L30" s="13">
        <f t="shared" si="3"/>
        <v>3.3322045101752038</v>
      </c>
      <c r="M30" s="14">
        <f t="shared" si="0"/>
        <v>16.555555555555557</v>
      </c>
      <c r="N30" s="15">
        <f t="shared" si="4"/>
        <v>0.67332410622678118</v>
      </c>
      <c r="O30" s="16">
        <f t="shared" si="5"/>
        <v>274.08641975308649</v>
      </c>
      <c r="P30" s="14">
        <f t="shared" si="6"/>
        <v>0.45336535202609374</v>
      </c>
      <c r="Q30" s="13">
        <f t="shared" si="7"/>
        <v>11.147254647532268</v>
      </c>
      <c r="R30" s="17">
        <f t="shared" si="8"/>
        <v>43.805602999469897</v>
      </c>
      <c r="S30" s="2"/>
    </row>
    <row r="31" spans="1:19">
      <c r="A31" s="2"/>
      <c r="B31" s="2"/>
      <c r="C31" s="2"/>
      <c r="D31" s="2"/>
      <c r="E31" s="2"/>
      <c r="F31" s="2"/>
      <c r="G31" s="2"/>
      <c r="H31" s="2"/>
      <c r="I31" s="8" t="s">
        <v>45</v>
      </c>
      <c r="J31" s="4">
        <v>41</v>
      </c>
      <c r="K31" s="4">
        <v>29</v>
      </c>
      <c r="L31" s="13">
        <f t="shared" si="3"/>
        <v>3.3672958299864741</v>
      </c>
      <c r="M31" s="14">
        <f t="shared" si="0"/>
        <v>3.5555555555555571</v>
      </c>
      <c r="N31" s="15">
        <f t="shared" si="4"/>
        <v>0.70841542603805152</v>
      </c>
      <c r="O31" s="16">
        <f t="shared" si="5"/>
        <v>12.641975308641987</v>
      </c>
      <c r="P31" s="14">
        <f t="shared" si="6"/>
        <v>0.50185241584867402</v>
      </c>
      <c r="Q31" s="13">
        <f t="shared" si="7"/>
        <v>2.5188104036908512</v>
      </c>
      <c r="R31" s="17">
        <f t="shared" si="8"/>
        <v>44.137124546315292</v>
      </c>
      <c r="S31" s="2"/>
    </row>
    <row r="32" spans="1:19">
      <c r="A32" s="2"/>
      <c r="B32" s="2"/>
      <c r="C32" s="2"/>
      <c r="D32" s="2"/>
      <c r="E32" s="2"/>
      <c r="F32" s="2"/>
      <c r="G32" s="2"/>
      <c r="H32" s="2"/>
      <c r="I32" s="8" t="s">
        <v>46</v>
      </c>
      <c r="J32" s="4">
        <v>51</v>
      </c>
      <c r="K32" s="4">
        <v>30</v>
      </c>
      <c r="L32" s="13">
        <f t="shared" si="3"/>
        <v>3.4011973816621555</v>
      </c>
      <c r="M32" s="14">
        <f t="shared" si="0"/>
        <v>13.555555555555557</v>
      </c>
      <c r="N32" s="15">
        <f t="shared" si="4"/>
        <v>0.74231697771373284</v>
      </c>
      <c r="O32" s="16">
        <f t="shared" si="5"/>
        <v>183.75308641975312</v>
      </c>
      <c r="P32" s="14">
        <f t="shared" si="6"/>
        <v>0.55103449540205052</v>
      </c>
      <c r="Q32" s="13">
        <f t="shared" si="7"/>
        <v>10.062519031230602</v>
      </c>
      <c r="R32" s="17">
        <f t="shared" si="8"/>
        <v>44.457405884048597</v>
      </c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8" t="s">
        <v>47</v>
      </c>
      <c r="J33" s="4">
        <v>47</v>
      </c>
      <c r="K33" s="4">
        <v>31</v>
      </c>
      <c r="L33" s="13">
        <f t="shared" si="3"/>
        <v>3.4339872044851463</v>
      </c>
      <c r="M33" s="14">
        <f t="shared" si="0"/>
        <v>9.5555555555555571</v>
      </c>
      <c r="N33" s="15">
        <f t="shared" si="4"/>
        <v>0.77510680053672365</v>
      </c>
      <c r="O33" s="16">
        <f t="shared" si="5"/>
        <v>91.308641975308674</v>
      </c>
      <c r="P33" s="14">
        <f t="shared" si="6"/>
        <v>0.60079055223827627</v>
      </c>
      <c r="Q33" s="13">
        <f t="shared" si="7"/>
        <v>7.4065760940175824</v>
      </c>
      <c r="R33" s="17">
        <f t="shared" si="8"/>
        <v>44.767184280573119</v>
      </c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8" t="s">
        <v>48</v>
      </c>
      <c r="J34" s="4">
        <v>34</v>
      </c>
      <c r="K34" s="4">
        <v>32</v>
      </c>
      <c r="L34" s="13">
        <f t="shared" si="3"/>
        <v>3.4657359027997265</v>
      </c>
      <c r="M34" s="14">
        <f t="shared" si="0"/>
        <v>-3.4444444444444429</v>
      </c>
      <c r="N34" s="15">
        <f t="shared" si="4"/>
        <v>0.80685549885130392</v>
      </c>
      <c r="O34" s="16">
        <f t="shared" si="5"/>
        <v>11.864197530864187</v>
      </c>
      <c r="P34" s="14">
        <f t="shared" si="6"/>
        <v>0.65101579602658655</v>
      </c>
      <c r="Q34" s="13">
        <f t="shared" si="7"/>
        <v>-2.7791689404878235</v>
      </c>
      <c r="R34" s="17">
        <f t="shared" si="8"/>
        <v>45.067126762992871</v>
      </c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8" t="s">
        <v>49</v>
      </c>
      <c r="J35" s="4">
        <v>42</v>
      </c>
      <c r="K35" s="4">
        <v>33</v>
      </c>
      <c r="L35" s="13">
        <f t="shared" si="3"/>
        <v>3.4965075614664802</v>
      </c>
      <c r="M35" s="14">
        <f t="shared" si="0"/>
        <v>4.5555555555555571</v>
      </c>
      <c r="N35" s="15">
        <f t="shared" si="4"/>
        <v>0.83762715751805761</v>
      </c>
      <c r="O35" s="16">
        <f t="shared" si="5"/>
        <v>20.7530864197531</v>
      </c>
      <c r="P35" s="14">
        <f t="shared" si="6"/>
        <v>0.70161925501178091</v>
      </c>
      <c r="Q35" s="13">
        <f t="shared" si="7"/>
        <v>3.8158570509155969</v>
      </c>
      <c r="R35" s="17">
        <f t="shared" si="8"/>
        <v>45.357838766276487</v>
      </c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8" t="s">
        <v>50</v>
      </c>
      <c r="J36" s="4">
        <v>47</v>
      </c>
      <c r="K36" s="4">
        <v>34</v>
      </c>
      <c r="L36" s="13">
        <f t="shared" si="3"/>
        <v>3.5263605246161616</v>
      </c>
      <c r="M36" s="14">
        <f t="shared" si="0"/>
        <v>9.5555555555555571</v>
      </c>
      <c r="N36" s="15">
        <f t="shared" si="4"/>
        <v>0.86748012066773894</v>
      </c>
      <c r="O36" s="16">
        <f t="shared" si="5"/>
        <v>91.308641975308674</v>
      </c>
      <c r="P36" s="14">
        <f t="shared" si="6"/>
        <v>0.75252175975371494</v>
      </c>
      <c r="Q36" s="13">
        <f t="shared" si="7"/>
        <v>8.2892544863806172</v>
      </c>
      <c r="R36" s="17">
        <f t="shared" si="8"/>
        <v>45.639871490452407</v>
      </c>
      <c r="S36" s="2"/>
    </row>
    <row r="37" spans="1:19">
      <c r="A37" s="2"/>
      <c r="B37" s="2"/>
      <c r="C37" s="2"/>
      <c r="D37" s="2"/>
      <c r="E37" s="2"/>
      <c r="F37" s="2"/>
      <c r="G37" s="2"/>
      <c r="H37" s="2"/>
      <c r="I37" s="8" t="s">
        <v>51</v>
      </c>
      <c r="J37" s="4">
        <v>44</v>
      </c>
      <c r="K37" s="4">
        <v>35</v>
      </c>
      <c r="L37" s="13">
        <f t="shared" si="3"/>
        <v>3.5553480614894135</v>
      </c>
      <c r="M37" s="14">
        <f t="shared" si="0"/>
        <v>6.5555555555555571</v>
      </c>
      <c r="N37" s="15">
        <f t="shared" si="4"/>
        <v>0.89646765754099089</v>
      </c>
      <c r="O37" s="16">
        <f t="shared" si="5"/>
        <v>42.975308641975332</v>
      </c>
      <c r="P37" s="14">
        <f t="shared" si="6"/>
        <v>0.8036542610170313</v>
      </c>
      <c r="Q37" s="13">
        <f t="shared" si="7"/>
        <v>5.8768435327687198</v>
      </c>
      <c r="R37" s="17">
        <f t="shared" si="8"/>
        <v>45.913728191059377</v>
      </c>
      <c r="S37" s="2"/>
    </row>
    <row r="38" spans="1:19">
      <c r="A38" s="2"/>
      <c r="B38" s="2"/>
      <c r="C38" s="2"/>
      <c r="D38" s="2"/>
      <c r="E38" s="2"/>
      <c r="F38" s="2"/>
      <c r="G38" s="2"/>
      <c r="H38" s="2"/>
      <c r="I38" s="8" t="s">
        <v>52</v>
      </c>
      <c r="J38" s="4">
        <v>38</v>
      </c>
      <c r="K38" s="4">
        <v>36</v>
      </c>
      <c r="L38" s="13">
        <f t="shared" si="3"/>
        <v>3.5835189384561099</v>
      </c>
      <c r="M38" s="14">
        <f t="shared" si="0"/>
        <v>0.55555555555555713</v>
      </c>
      <c r="N38" s="15">
        <f t="shared" si="4"/>
        <v>0.92463853450768729</v>
      </c>
      <c r="O38" s="16">
        <f t="shared" si="5"/>
        <v>0.30864197530864373</v>
      </c>
      <c r="P38" s="14">
        <f t="shared" si="6"/>
        <v>0.85495641949652368</v>
      </c>
      <c r="Q38" s="13">
        <f t="shared" si="7"/>
        <v>0.51368807472649436</v>
      </c>
      <c r="R38" s="17">
        <f t="shared" si="8"/>
        <v>46.179869583238968</v>
      </c>
      <c r="S38" s="2"/>
    </row>
    <row r="39" spans="1:19">
      <c r="A39" s="2"/>
      <c r="B39" s="2"/>
      <c r="C39" s="2"/>
      <c r="D39" s="2"/>
      <c r="E39" s="2"/>
      <c r="F39" s="2"/>
      <c r="G39" s="2"/>
      <c r="H39" s="2"/>
      <c r="I39" s="9" t="s">
        <v>15</v>
      </c>
      <c r="J39" s="5">
        <f>AVERAGE(J3:J38)</f>
        <v>37.444444444444443</v>
      </c>
      <c r="K39" s="5">
        <f>AVERAGE(K3:K38)</f>
        <v>18.5</v>
      </c>
      <c r="L39" s="18">
        <f>AVERAGE(L3:L38)</f>
        <v>2.6588804039484226</v>
      </c>
      <c r="M39" s="2"/>
      <c r="N39" s="2"/>
      <c r="O39" s="16">
        <f>SUM(O3:O38)</f>
        <v>6972.8888888888887</v>
      </c>
      <c r="P39" s="19">
        <f>SUM(P3:P38)</f>
        <v>26.208341355605288</v>
      </c>
      <c r="Q39" s="15">
        <f>SUM(Q3:Q38)</f>
        <v>247.60054375817182</v>
      </c>
      <c r="R39" s="2"/>
      <c r="S39" s="2"/>
    </row>
    <row r="40" spans="1:19">
      <c r="A40" s="2"/>
      <c r="B40" s="2"/>
      <c r="C40" s="2"/>
      <c r="D40" s="2"/>
      <c r="E40" s="2"/>
      <c r="F40" s="2"/>
      <c r="G40" s="2"/>
      <c r="H40" s="2"/>
      <c r="I40" s="2"/>
      <c r="J40" s="11" t="s">
        <v>66</v>
      </c>
      <c r="K40" s="11"/>
      <c r="L40" s="11" t="s">
        <v>67</v>
      </c>
      <c r="M40" s="2"/>
      <c r="N40" s="2"/>
      <c r="O40" s="4" t="s">
        <v>63</v>
      </c>
      <c r="P40" s="4" t="s">
        <v>64</v>
      </c>
      <c r="Q40" s="4" t="s">
        <v>65</v>
      </c>
      <c r="R40" s="2"/>
      <c r="S40" s="2"/>
    </row>
    <row r="41" spans="1:1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1" t="s">
        <v>68</v>
      </c>
      <c r="P41" s="11" t="s">
        <v>73</v>
      </c>
      <c r="Q41" s="11" t="s">
        <v>74</v>
      </c>
      <c r="R41" s="2"/>
      <c r="S41" s="2"/>
    </row>
    <row r="42" spans="1:1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>
      <c r="A43" s="2"/>
      <c r="B43" s="2"/>
      <c r="C43" s="2"/>
      <c r="D43" s="2"/>
      <c r="E43" s="2"/>
      <c r="F43" s="2"/>
      <c r="G43" s="2"/>
      <c r="H43" s="2"/>
      <c r="I43" s="4" t="s">
        <v>69</v>
      </c>
      <c r="J43" s="4" t="s">
        <v>75</v>
      </c>
      <c r="K43" s="13">
        <f>Q39/P39</f>
        <v>9.4473946442710108</v>
      </c>
      <c r="L43" s="11" t="s">
        <v>76</v>
      </c>
      <c r="M43" s="2"/>
      <c r="N43" s="2"/>
      <c r="O43" s="2"/>
      <c r="P43" s="2"/>
      <c r="Q43" s="2"/>
      <c r="R43" s="2"/>
      <c r="S43" s="2"/>
    </row>
    <row r="44" spans="1:19">
      <c r="A44" s="2"/>
      <c r="B44" s="2"/>
      <c r="C44" s="2"/>
      <c r="D44" s="2"/>
      <c r="E44" s="2"/>
      <c r="F44" s="2"/>
      <c r="G44" s="2"/>
      <c r="H44" s="2"/>
      <c r="I44" s="4" t="s">
        <v>70</v>
      </c>
      <c r="J44" s="4" t="s">
        <v>77</v>
      </c>
      <c r="K44" s="21">
        <f>J39-K43*L39</f>
        <v>12.324951956424972</v>
      </c>
      <c r="L44" s="2"/>
      <c r="M44" s="2"/>
      <c r="N44" s="2"/>
      <c r="O44" s="2"/>
      <c r="P44" s="2"/>
      <c r="Q44" s="2"/>
      <c r="R44" s="2"/>
      <c r="S44" s="2"/>
    </row>
    <row r="45" spans="1:1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1307-D949-204D-B51F-E49586E89AB8}">
  <dimension ref="A1:R32"/>
  <sheetViews>
    <sheetView workbookViewId="0">
      <selection activeCell="B2" sqref="B2:K30"/>
    </sheetView>
  </sheetViews>
  <sheetFormatPr baseColWidth="10" defaultRowHeight="14"/>
  <cols>
    <col min="1" max="1" width="5.5" customWidth="1"/>
    <col min="2" max="2" width="10.83203125" style="1"/>
    <col min="3" max="3" width="10.83203125" style="1" customWidth="1"/>
    <col min="4" max="4" width="10.5" bestFit="1" customWidth="1"/>
    <col min="5" max="5" width="13" bestFit="1" customWidth="1"/>
    <col min="6" max="6" width="9.33203125" bestFit="1" customWidth="1"/>
    <col min="8" max="8" width="9.33203125" bestFit="1" customWidth="1"/>
    <col min="9" max="9" width="13.33203125" bestFit="1" customWidth="1"/>
    <col min="10" max="10" width="16.5" bestFit="1" customWidth="1"/>
    <col min="11" max="11" width="14.1640625" bestFit="1" customWidth="1"/>
  </cols>
  <sheetData>
    <row r="1" spans="1:18">
      <c r="A1" s="2"/>
      <c r="B1" s="11"/>
      <c r="C1" s="1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/>
      <c r="B2" s="4" t="s">
        <v>69</v>
      </c>
      <c r="C2" s="4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"/>
      <c r="B3" s="4" t="s">
        <v>70</v>
      </c>
      <c r="C3" s="4">
        <v>1.5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2"/>
      <c r="B4" s="4" t="s">
        <v>123</v>
      </c>
      <c r="C4" s="4">
        <v>0.5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>
      <c r="A5" s="2"/>
      <c r="B5" s="11"/>
      <c r="C5" s="1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>
      <c r="A6" s="2"/>
      <c r="B6" s="11"/>
      <c r="C6" s="1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2"/>
      <c r="B7" s="4" t="s">
        <v>53</v>
      </c>
      <c r="C7" s="4" t="s">
        <v>124</v>
      </c>
      <c r="D7" s="3" t="s">
        <v>125</v>
      </c>
      <c r="E7" s="3" t="s">
        <v>126</v>
      </c>
      <c r="F7" s="3" t="s">
        <v>127</v>
      </c>
      <c r="G7" s="3" t="s">
        <v>128</v>
      </c>
      <c r="H7" s="3" t="s">
        <v>129</v>
      </c>
      <c r="I7" s="3" t="s">
        <v>130</v>
      </c>
      <c r="J7" s="3" t="s">
        <v>131</v>
      </c>
      <c r="K7" s="3" t="s">
        <v>132</v>
      </c>
      <c r="L7" s="2"/>
      <c r="M7" s="2"/>
      <c r="N7" s="2"/>
      <c r="O7" s="2"/>
      <c r="P7" s="2"/>
      <c r="Q7" s="2"/>
      <c r="R7" s="2"/>
    </row>
    <row r="8" spans="1:18">
      <c r="A8" s="2"/>
      <c r="B8" s="4">
        <v>0</v>
      </c>
      <c r="C8" s="4">
        <f>$C$2*B8+$C$3</f>
        <v>1.5</v>
      </c>
      <c r="D8" s="21">
        <f>$C$2*SQRT(B8)+$C$3</f>
        <v>1.5</v>
      </c>
      <c r="E8" s="21"/>
      <c r="F8" s="21"/>
      <c r="G8" s="21">
        <f>$C$2*(B8^$C$3)</f>
        <v>0</v>
      </c>
      <c r="H8" s="21">
        <f>$C$2*($C$3^B8)</f>
        <v>2</v>
      </c>
      <c r="I8" s="21">
        <f>$C$4-$C$2*($C$3^B8)</f>
        <v>-1.5</v>
      </c>
      <c r="J8" s="21">
        <f>$C$4/(1+$C$2*(2.71828^(-$C$3*B8)))</f>
        <v>0.16666666666666666</v>
      </c>
      <c r="K8" s="30">
        <f>$C$4*$C$2^($C$3*B8)</f>
        <v>0.5</v>
      </c>
      <c r="L8" s="2"/>
      <c r="M8" s="2"/>
      <c r="N8" s="2"/>
      <c r="O8" s="2"/>
      <c r="P8" s="2"/>
      <c r="Q8" s="2"/>
      <c r="R8" s="2"/>
    </row>
    <row r="9" spans="1:18">
      <c r="A9" s="2"/>
      <c r="B9" s="4">
        <v>0.01</v>
      </c>
      <c r="C9" s="4">
        <f t="shared" ref="C9:C10" si="0">$C$2*B9+$C$3</f>
        <v>1.52</v>
      </c>
      <c r="D9" s="21">
        <f t="shared" ref="D9:D10" si="1">$C$2*SQRT(B9)+$C$3</f>
        <v>1.7</v>
      </c>
      <c r="E9" s="21">
        <f t="shared" ref="E9:E10" si="2">$C$2*LN(B9)+$C$3</f>
        <v>-7.7103403719761818</v>
      </c>
      <c r="F9" s="21">
        <f t="shared" ref="F9:F10" si="3">($C$2/B9)+$C$3</f>
        <v>201.5</v>
      </c>
      <c r="G9" s="21">
        <f t="shared" ref="G9:G10" si="4">$C$2*(B9^$C$3)</f>
        <v>2.0000000000000005E-3</v>
      </c>
      <c r="H9" s="21">
        <f t="shared" ref="H9:H10" si="5">$C$2*($C$3^B9)</f>
        <v>2.0081257645998463</v>
      </c>
      <c r="I9" s="21">
        <f t="shared" ref="I9:I10" si="6">$C$4-$C$2*($C$3^B9)</f>
        <v>-1.5081257645998463</v>
      </c>
      <c r="J9" s="21">
        <f t="shared" ref="J9:J10" si="7">$C$4/(1+$C$2*(2.71828^(-$C$3*B9)))</f>
        <v>0.1683374779099929</v>
      </c>
      <c r="K9" s="30">
        <f t="shared" ref="K9:K10" si="8">$C$4*$C$2^($C$3*B9)</f>
        <v>0.50522572324338189</v>
      </c>
      <c r="L9" s="2"/>
      <c r="M9" s="2"/>
      <c r="N9" s="2"/>
      <c r="O9" s="2"/>
      <c r="P9" s="2"/>
      <c r="Q9" s="2"/>
      <c r="R9" s="2"/>
    </row>
    <row r="10" spans="1:18">
      <c r="A10" s="2"/>
      <c r="B10" s="5">
        <v>0.1</v>
      </c>
      <c r="C10" s="4">
        <f t="shared" si="0"/>
        <v>1.7</v>
      </c>
      <c r="D10" s="21">
        <f t="shared" si="1"/>
        <v>2.132455532033676</v>
      </c>
      <c r="E10" s="21">
        <f t="shared" si="2"/>
        <v>-3.1051701859880909</v>
      </c>
      <c r="F10" s="21">
        <f t="shared" si="3"/>
        <v>21.5</v>
      </c>
      <c r="G10" s="21">
        <f t="shared" si="4"/>
        <v>6.3245553203367597E-2</v>
      </c>
      <c r="H10" s="21">
        <f t="shared" si="5"/>
        <v>2.0827594879848212</v>
      </c>
      <c r="I10" s="21">
        <f t="shared" si="6"/>
        <v>-1.5827594879848212</v>
      </c>
      <c r="J10" s="21">
        <f t="shared" si="7"/>
        <v>0.18372787429468848</v>
      </c>
      <c r="K10" s="30">
        <f t="shared" si="8"/>
        <v>0.55478473603392253</v>
      </c>
      <c r="L10" s="2"/>
      <c r="M10" s="2"/>
      <c r="N10" s="2"/>
      <c r="O10" s="2"/>
      <c r="P10" s="2"/>
      <c r="Q10" s="2"/>
      <c r="R10" s="2"/>
    </row>
    <row r="11" spans="1:18">
      <c r="A11" s="2"/>
      <c r="B11" s="5">
        <v>0.5</v>
      </c>
      <c r="C11" s="4">
        <f t="shared" ref="C11:C30" si="9">$C$2*B11+$C$3</f>
        <v>2.5</v>
      </c>
      <c r="D11" s="21">
        <f t="shared" ref="D11:D30" si="10">$C$2*SQRT(B11)+$C$3</f>
        <v>2.9142135623730949</v>
      </c>
      <c r="E11" s="21">
        <f t="shared" ref="E11:E30" si="11">$C$2*LN(B11)+$C$3</f>
        <v>0.11370563888010943</v>
      </c>
      <c r="F11" s="21">
        <f t="shared" ref="F11:F30" si="12">($C$2/B11)+$C$3</f>
        <v>5.5</v>
      </c>
      <c r="G11" s="21">
        <f t="shared" ref="G11:G30" si="13">$C$2*(B11^$C$3)</f>
        <v>0.70710678118654757</v>
      </c>
      <c r="H11" s="21">
        <f t="shared" ref="H11:H30" si="14">$C$2*($C$3^B11)</f>
        <v>2.4494897427831779</v>
      </c>
      <c r="I11" s="21">
        <f t="shared" ref="I11:I30" si="15">$C$4-$C$2*($C$3^B11)</f>
        <v>-1.9494897427831779</v>
      </c>
      <c r="J11" s="21">
        <f t="shared" ref="J11:J30" si="16">$C$4/(1+$C$2*(2.71828^(-$C$3*B11)))</f>
        <v>0.25710462584937777</v>
      </c>
      <c r="K11" s="30">
        <f t="shared" ref="K11:K30" si="17">$C$4*$C$2^($C$3*B11)</f>
        <v>0.8408964152537145</v>
      </c>
      <c r="L11" s="2"/>
      <c r="M11" s="2"/>
      <c r="N11" s="2"/>
      <c r="O11" s="2"/>
      <c r="P11" s="2"/>
      <c r="Q11" s="2"/>
      <c r="R11" s="2"/>
    </row>
    <row r="12" spans="1:18">
      <c r="A12" s="2"/>
      <c r="B12" s="5">
        <v>1</v>
      </c>
      <c r="C12" s="4">
        <f t="shared" si="9"/>
        <v>3.5</v>
      </c>
      <c r="D12" s="21">
        <f t="shared" si="10"/>
        <v>3.5</v>
      </c>
      <c r="E12" s="21">
        <f t="shared" si="11"/>
        <v>1.5</v>
      </c>
      <c r="F12" s="21">
        <f t="shared" si="12"/>
        <v>3.5</v>
      </c>
      <c r="G12" s="21">
        <f t="shared" si="13"/>
        <v>2</v>
      </c>
      <c r="H12" s="21">
        <f t="shared" si="14"/>
        <v>3</v>
      </c>
      <c r="I12" s="21">
        <f t="shared" si="15"/>
        <v>-2.5</v>
      </c>
      <c r="J12" s="21">
        <f t="shared" si="16"/>
        <v>0.34571911938458488</v>
      </c>
      <c r="K12" s="30">
        <f t="shared" si="17"/>
        <v>1.4142135623730949</v>
      </c>
      <c r="L12" s="2"/>
      <c r="M12" s="2"/>
      <c r="N12" s="2"/>
      <c r="O12" s="2"/>
      <c r="P12" s="2"/>
      <c r="Q12" s="2"/>
      <c r="R12" s="2"/>
    </row>
    <row r="13" spans="1:18">
      <c r="A13" s="2"/>
      <c r="B13" s="5">
        <v>1.5</v>
      </c>
      <c r="C13" s="4">
        <f t="shared" si="9"/>
        <v>4.5</v>
      </c>
      <c r="D13" s="21">
        <f t="shared" si="10"/>
        <v>3.9494897427831779</v>
      </c>
      <c r="E13" s="21">
        <f t="shared" si="11"/>
        <v>2.3109302162163288</v>
      </c>
      <c r="F13" s="21">
        <f t="shared" si="12"/>
        <v>2.833333333333333</v>
      </c>
      <c r="G13" s="21">
        <f t="shared" si="13"/>
        <v>3.6742346141747673</v>
      </c>
      <c r="H13" s="21">
        <f t="shared" si="14"/>
        <v>3.6742346141747673</v>
      </c>
      <c r="I13" s="21">
        <f t="shared" si="15"/>
        <v>-3.1742346141747673</v>
      </c>
      <c r="J13" s="21">
        <f t="shared" si="16"/>
        <v>0.41295053575210994</v>
      </c>
      <c r="K13" s="30">
        <f t="shared" si="17"/>
        <v>2.3784142300054421</v>
      </c>
      <c r="L13" s="2"/>
      <c r="M13" s="2"/>
      <c r="N13" s="2"/>
      <c r="O13" s="2"/>
      <c r="P13" s="2"/>
      <c r="Q13" s="2"/>
      <c r="R13" s="2"/>
    </row>
    <row r="14" spans="1:18">
      <c r="A14" s="2"/>
      <c r="B14" s="5">
        <v>2</v>
      </c>
      <c r="C14" s="4">
        <f t="shared" si="9"/>
        <v>5.5</v>
      </c>
      <c r="D14" s="21">
        <f t="shared" si="10"/>
        <v>4.3284271247461898</v>
      </c>
      <c r="E14" s="21">
        <f t="shared" si="11"/>
        <v>2.8862943611198908</v>
      </c>
      <c r="F14" s="21">
        <f t="shared" si="12"/>
        <v>2.5</v>
      </c>
      <c r="G14" s="21">
        <f t="shared" si="13"/>
        <v>5.6568542494923797</v>
      </c>
      <c r="H14" s="21">
        <f t="shared" si="14"/>
        <v>4.5</v>
      </c>
      <c r="I14" s="21">
        <f t="shared" si="15"/>
        <v>-4</v>
      </c>
      <c r="J14" s="21">
        <f t="shared" si="16"/>
        <v>0.45472141616038664</v>
      </c>
      <c r="K14" s="30">
        <f t="shared" si="17"/>
        <v>4</v>
      </c>
      <c r="L14" s="2"/>
      <c r="M14" s="2"/>
      <c r="N14" s="2"/>
      <c r="O14" s="2"/>
      <c r="P14" s="2"/>
      <c r="Q14" s="2"/>
      <c r="R14" s="2"/>
    </row>
    <row r="15" spans="1:18">
      <c r="A15" s="2"/>
      <c r="B15" s="5">
        <v>2.5</v>
      </c>
      <c r="C15" s="4">
        <f t="shared" si="9"/>
        <v>6.5</v>
      </c>
      <c r="D15" s="21">
        <f t="shared" si="10"/>
        <v>4.66227766016838</v>
      </c>
      <c r="E15" s="21">
        <f t="shared" si="11"/>
        <v>3.3325814637483102</v>
      </c>
      <c r="F15" s="21">
        <f t="shared" si="12"/>
        <v>2.2999999999999998</v>
      </c>
      <c r="G15" s="21">
        <f t="shared" si="13"/>
        <v>7.905694150420949</v>
      </c>
      <c r="H15" s="21">
        <f t="shared" si="14"/>
        <v>5.5113519212621513</v>
      </c>
      <c r="I15" s="21">
        <f t="shared" si="15"/>
        <v>-5.0113519212621513</v>
      </c>
      <c r="J15" s="21">
        <f t="shared" si="16"/>
        <v>0.47753867686472007</v>
      </c>
      <c r="K15" s="30">
        <f t="shared" si="17"/>
        <v>6.727171322029716</v>
      </c>
      <c r="L15" s="2"/>
      <c r="M15" s="2"/>
      <c r="N15" s="2"/>
      <c r="O15" s="2"/>
      <c r="P15" s="2"/>
      <c r="Q15" s="2"/>
      <c r="R15" s="2"/>
    </row>
    <row r="16" spans="1:18">
      <c r="A16" s="2"/>
      <c r="B16" s="5">
        <v>3</v>
      </c>
      <c r="C16" s="4">
        <f t="shared" si="9"/>
        <v>7.5</v>
      </c>
      <c r="D16" s="21">
        <f t="shared" si="10"/>
        <v>4.9641016151377544</v>
      </c>
      <c r="E16" s="21">
        <f t="shared" si="11"/>
        <v>3.6972245773362196</v>
      </c>
      <c r="F16" s="21">
        <f t="shared" si="12"/>
        <v>2.1666666666666665</v>
      </c>
      <c r="G16" s="21">
        <f t="shared" si="13"/>
        <v>10.392304845413264</v>
      </c>
      <c r="H16" s="21">
        <f t="shared" si="14"/>
        <v>6.75</v>
      </c>
      <c r="I16" s="21">
        <f t="shared" si="15"/>
        <v>-6.25</v>
      </c>
      <c r="J16" s="21">
        <f t="shared" si="16"/>
        <v>0.48913242624479514</v>
      </c>
      <c r="K16" s="30">
        <f t="shared" si="17"/>
        <v>11.313708498984759</v>
      </c>
      <c r="L16" s="2"/>
      <c r="M16" s="2"/>
      <c r="N16" s="2"/>
      <c r="O16" s="2"/>
      <c r="P16" s="2"/>
      <c r="Q16" s="2"/>
      <c r="R16" s="2"/>
    </row>
    <row r="17" spans="1:18">
      <c r="A17" s="2"/>
      <c r="B17" s="5">
        <v>3.5</v>
      </c>
      <c r="C17" s="4">
        <f t="shared" si="9"/>
        <v>8.5</v>
      </c>
      <c r="D17" s="21">
        <f t="shared" si="10"/>
        <v>5.2416573867739409</v>
      </c>
      <c r="E17" s="21">
        <f t="shared" si="11"/>
        <v>4.0055259369907361</v>
      </c>
      <c r="F17" s="21">
        <f t="shared" si="12"/>
        <v>2.0714285714285712</v>
      </c>
      <c r="G17" s="21">
        <f t="shared" si="13"/>
        <v>13.095800853708797</v>
      </c>
      <c r="H17" s="21">
        <f t="shared" si="14"/>
        <v>8.2670278818932257</v>
      </c>
      <c r="I17" s="21">
        <f t="shared" si="15"/>
        <v>-7.7670278818932257</v>
      </c>
      <c r="J17" s="21">
        <f t="shared" si="16"/>
        <v>0.49480696436214056</v>
      </c>
      <c r="K17" s="30">
        <f t="shared" si="17"/>
        <v>19.027313840043536</v>
      </c>
      <c r="L17" s="2"/>
      <c r="M17" s="2"/>
      <c r="N17" s="2"/>
      <c r="O17" s="2"/>
      <c r="P17" s="2"/>
      <c r="Q17" s="2"/>
      <c r="R17" s="2"/>
    </row>
    <row r="18" spans="1:18">
      <c r="A18" s="2"/>
      <c r="B18" s="5">
        <v>4</v>
      </c>
      <c r="C18" s="4">
        <f t="shared" si="9"/>
        <v>9.5</v>
      </c>
      <c r="D18" s="21">
        <f t="shared" si="10"/>
        <v>5.5</v>
      </c>
      <c r="E18" s="21">
        <f t="shared" si="11"/>
        <v>4.2725887222397816</v>
      </c>
      <c r="F18" s="21">
        <f t="shared" si="12"/>
        <v>2</v>
      </c>
      <c r="G18" s="21">
        <f t="shared" si="13"/>
        <v>15.999999999999996</v>
      </c>
      <c r="H18" s="21">
        <f t="shared" si="14"/>
        <v>10.125</v>
      </c>
      <c r="I18" s="21">
        <f t="shared" si="15"/>
        <v>-9.625</v>
      </c>
      <c r="J18" s="21">
        <f t="shared" si="16"/>
        <v>0.49753346572304352</v>
      </c>
      <c r="K18" s="30">
        <f t="shared" si="17"/>
        <v>32</v>
      </c>
      <c r="L18" s="2"/>
      <c r="M18" s="2"/>
      <c r="N18" s="2"/>
      <c r="O18" s="2"/>
      <c r="P18" s="2"/>
      <c r="Q18" s="2"/>
      <c r="R18" s="2"/>
    </row>
    <row r="19" spans="1:18">
      <c r="A19" s="2"/>
      <c r="B19" s="5">
        <v>4.5</v>
      </c>
      <c r="C19" s="4">
        <f t="shared" si="9"/>
        <v>10.5</v>
      </c>
      <c r="D19" s="21">
        <f t="shared" si="10"/>
        <v>5.7426406871192848</v>
      </c>
      <c r="E19" s="21">
        <f t="shared" si="11"/>
        <v>4.5081547935525483</v>
      </c>
      <c r="F19" s="21">
        <f t="shared" si="12"/>
        <v>1.9444444444444444</v>
      </c>
      <c r="G19" s="21">
        <f t="shared" si="13"/>
        <v>19.091883092036781</v>
      </c>
      <c r="H19" s="21">
        <f t="shared" si="14"/>
        <v>12.400541822839841</v>
      </c>
      <c r="I19" s="21">
        <f t="shared" si="15"/>
        <v>-11.900541822839841</v>
      </c>
      <c r="J19" s="21">
        <f t="shared" si="16"/>
        <v>0.49883185060000146</v>
      </c>
      <c r="K19" s="30">
        <f t="shared" si="17"/>
        <v>53.817370576237735</v>
      </c>
      <c r="L19" s="2"/>
      <c r="M19" s="2"/>
      <c r="N19" s="2"/>
      <c r="O19" s="2"/>
      <c r="P19" s="2"/>
      <c r="Q19" s="2"/>
      <c r="R19" s="2"/>
    </row>
    <row r="20" spans="1:18">
      <c r="A20" s="2"/>
      <c r="B20" s="5">
        <v>5</v>
      </c>
      <c r="C20" s="4">
        <f t="shared" si="9"/>
        <v>11.5</v>
      </c>
      <c r="D20" s="21">
        <f t="shared" si="10"/>
        <v>5.9721359549995796</v>
      </c>
      <c r="E20" s="21">
        <f t="shared" si="11"/>
        <v>4.718875824868201</v>
      </c>
      <c r="F20" s="21">
        <f t="shared" si="12"/>
        <v>1.9</v>
      </c>
      <c r="G20" s="21">
        <f t="shared" si="13"/>
        <v>22.360679774997891</v>
      </c>
      <c r="H20" s="21">
        <f t="shared" si="14"/>
        <v>15.1875</v>
      </c>
      <c r="I20" s="21">
        <f t="shared" si="15"/>
        <v>-14.6875</v>
      </c>
      <c r="J20" s="21">
        <f t="shared" si="16"/>
        <v>0.49944752397438469</v>
      </c>
      <c r="K20" s="30">
        <f t="shared" si="17"/>
        <v>90.509667991878061</v>
      </c>
      <c r="L20" s="2"/>
      <c r="M20" s="2"/>
      <c r="N20" s="2"/>
      <c r="O20" s="2"/>
      <c r="P20" s="2"/>
      <c r="Q20" s="2"/>
      <c r="R20" s="2"/>
    </row>
    <row r="21" spans="1:18">
      <c r="A21" s="2"/>
      <c r="B21" s="5">
        <v>5.5</v>
      </c>
      <c r="C21" s="4">
        <f t="shared" si="9"/>
        <v>12.5</v>
      </c>
      <c r="D21" s="21">
        <f t="shared" si="10"/>
        <v>6.1904157598234297</v>
      </c>
      <c r="E21" s="21">
        <f t="shared" si="11"/>
        <v>4.9094961844768505</v>
      </c>
      <c r="F21" s="21">
        <f t="shared" si="12"/>
        <v>1.8636363636363638</v>
      </c>
      <c r="G21" s="21">
        <f t="shared" si="13"/>
        <v>25.797286679028865</v>
      </c>
      <c r="H21" s="21">
        <f t="shared" si="14"/>
        <v>18.600812734259758</v>
      </c>
      <c r="I21" s="21">
        <f t="shared" si="15"/>
        <v>-18.100812734259758</v>
      </c>
      <c r="J21" s="21">
        <f t="shared" si="16"/>
        <v>0.4997388764351588</v>
      </c>
      <c r="K21" s="30">
        <f t="shared" si="17"/>
        <v>152.21851072034821</v>
      </c>
      <c r="L21" s="2"/>
      <c r="M21" s="2"/>
      <c r="N21" s="2"/>
      <c r="O21" s="2"/>
      <c r="P21" s="2"/>
      <c r="Q21" s="2"/>
      <c r="R21" s="2"/>
    </row>
    <row r="22" spans="1:18">
      <c r="A22" s="2"/>
      <c r="B22" s="5">
        <v>6</v>
      </c>
      <c r="C22" s="4">
        <f t="shared" si="9"/>
        <v>13.5</v>
      </c>
      <c r="D22" s="21">
        <f t="shared" si="10"/>
        <v>6.3989794855663558</v>
      </c>
      <c r="E22" s="21">
        <f t="shared" si="11"/>
        <v>5.0835189384561099</v>
      </c>
      <c r="F22" s="21">
        <f t="shared" si="12"/>
        <v>1.8333333333333333</v>
      </c>
      <c r="G22" s="21">
        <f t="shared" si="13"/>
        <v>29.393876913398142</v>
      </c>
      <c r="H22" s="21">
        <f t="shared" si="14"/>
        <v>22.78125</v>
      </c>
      <c r="I22" s="21">
        <f t="shared" si="15"/>
        <v>-22.28125</v>
      </c>
      <c r="J22" s="21">
        <f t="shared" si="16"/>
        <v>0.49987661990161553</v>
      </c>
      <c r="K22" s="30">
        <f t="shared" si="17"/>
        <v>256</v>
      </c>
      <c r="L22" s="2"/>
      <c r="M22" s="2"/>
      <c r="N22" s="2"/>
      <c r="O22" s="2"/>
      <c r="P22" s="2"/>
      <c r="Q22" s="2"/>
      <c r="R22" s="2"/>
    </row>
    <row r="23" spans="1:18">
      <c r="A23" s="2"/>
      <c r="B23" s="5">
        <v>6.5</v>
      </c>
      <c r="C23" s="4">
        <f t="shared" si="9"/>
        <v>14.5</v>
      </c>
      <c r="D23" s="21">
        <f t="shared" si="10"/>
        <v>6.5990195135927845</v>
      </c>
      <c r="E23" s="21">
        <f t="shared" si="11"/>
        <v>5.2436043538031827</v>
      </c>
      <c r="F23" s="21">
        <f t="shared" si="12"/>
        <v>1.8076923076923077</v>
      </c>
      <c r="G23" s="21">
        <f t="shared" si="13"/>
        <v>33.143626838353107</v>
      </c>
      <c r="H23" s="21">
        <f t="shared" si="14"/>
        <v>27.901219101389643</v>
      </c>
      <c r="I23" s="21">
        <f t="shared" si="15"/>
        <v>-27.401219101389643</v>
      </c>
      <c r="J23" s="21">
        <f t="shared" si="16"/>
        <v>0.49994171174978275</v>
      </c>
      <c r="K23" s="30">
        <f t="shared" si="17"/>
        <v>430.53896460990165</v>
      </c>
      <c r="L23" s="2"/>
      <c r="M23" s="2"/>
      <c r="N23" s="2"/>
      <c r="O23" s="2"/>
      <c r="P23" s="2"/>
      <c r="Q23" s="2"/>
      <c r="R23" s="2"/>
    </row>
    <row r="24" spans="1:18">
      <c r="A24" s="2"/>
      <c r="B24" s="5">
        <v>7</v>
      </c>
      <c r="C24" s="4">
        <f t="shared" si="9"/>
        <v>15.5</v>
      </c>
      <c r="D24" s="21">
        <f t="shared" si="10"/>
        <v>6.7915026221291814</v>
      </c>
      <c r="E24" s="21">
        <f t="shared" si="11"/>
        <v>5.3918202981106269</v>
      </c>
      <c r="F24" s="21">
        <f t="shared" si="12"/>
        <v>1.7857142857142856</v>
      </c>
      <c r="G24" s="21">
        <f t="shared" si="13"/>
        <v>37.040518354904258</v>
      </c>
      <c r="H24" s="21">
        <f t="shared" si="14"/>
        <v>34.171875</v>
      </c>
      <c r="I24" s="21">
        <f t="shared" si="15"/>
        <v>-33.671875</v>
      </c>
      <c r="J24" s="21">
        <f t="shared" si="16"/>
        <v>0.4999724648726136</v>
      </c>
      <c r="K24" s="30">
        <f t="shared" si="17"/>
        <v>724.07734393502471</v>
      </c>
      <c r="L24" s="2"/>
      <c r="M24" s="2"/>
      <c r="N24" s="2"/>
      <c r="O24" s="2"/>
      <c r="P24" s="2"/>
      <c r="Q24" s="2"/>
      <c r="R24" s="2"/>
    </row>
    <row r="25" spans="1:18">
      <c r="A25" s="2"/>
      <c r="B25" s="5">
        <v>7.5</v>
      </c>
      <c r="C25" s="4">
        <f t="shared" si="9"/>
        <v>16.5</v>
      </c>
      <c r="D25" s="21">
        <f t="shared" si="10"/>
        <v>6.9772255750516612</v>
      </c>
      <c r="E25" s="21">
        <f t="shared" si="11"/>
        <v>5.5298060410845293</v>
      </c>
      <c r="F25" s="21">
        <f t="shared" si="12"/>
        <v>1.7666666666666666</v>
      </c>
      <c r="G25" s="21">
        <f t="shared" si="13"/>
        <v>41.079191812887444</v>
      </c>
      <c r="H25" s="21">
        <f t="shared" si="14"/>
        <v>41.85182865208445</v>
      </c>
      <c r="I25" s="21">
        <f t="shared" si="15"/>
        <v>-41.35182865208445</v>
      </c>
      <c r="J25" s="21">
        <f t="shared" si="16"/>
        <v>0.49998699294229076</v>
      </c>
      <c r="K25" s="30">
        <f t="shared" si="17"/>
        <v>1217.7480857627859</v>
      </c>
      <c r="L25" s="2"/>
      <c r="M25" s="2"/>
      <c r="N25" s="2"/>
      <c r="O25" s="2"/>
      <c r="P25" s="2"/>
      <c r="Q25" s="2"/>
      <c r="R25" s="2"/>
    </row>
    <row r="26" spans="1:18">
      <c r="A26" s="2"/>
      <c r="B26" s="5">
        <v>8</v>
      </c>
      <c r="C26" s="4">
        <f t="shared" si="9"/>
        <v>17.5</v>
      </c>
      <c r="D26" s="21">
        <f t="shared" si="10"/>
        <v>7.1568542494923806</v>
      </c>
      <c r="E26" s="21">
        <f t="shared" si="11"/>
        <v>5.6588830833596715</v>
      </c>
      <c r="F26" s="21">
        <f t="shared" si="12"/>
        <v>1.75</v>
      </c>
      <c r="G26" s="21">
        <f t="shared" si="13"/>
        <v>45.254833995939016</v>
      </c>
      <c r="H26" s="21">
        <f t="shared" si="14"/>
        <v>51.2578125</v>
      </c>
      <c r="I26" s="21">
        <f t="shared" si="15"/>
        <v>-50.7578125</v>
      </c>
      <c r="J26" s="21">
        <f t="shared" si="16"/>
        <v>0.49999385581355443</v>
      </c>
      <c r="K26" s="30">
        <f t="shared" si="17"/>
        <v>2048</v>
      </c>
      <c r="L26" s="2"/>
      <c r="M26" s="2"/>
      <c r="N26" s="2"/>
      <c r="O26" s="2"/>
      <c r="P26" s="2"/>
      <c r="Q26" s="2"/>
      <c r="R26" s="2"/>
    </row>
    <row r="27" spans="1:18">
      <c r="A27" s="2"/>
      <c r="B27" s="5">
        <v>8.5</v>
      </c>
      <c r="C27" s="4">
        <f t="shared" si="9"/>
        <v>18.5</v>
      </c>
      <c r="D27" s="21">
        <f t="shared" si="10"/>
        <v>7.3309518948453007</v>
      </c>
      <c r="E27" s="21">
        <f t="shared" si="11"/>
        <v>5.7801323269925415</v>
      </c>
      <c r="F27" s="21">
        <f t="shared" si="12"/>
        <v>1.7352941176470589</v>
      </c>
      <c r="G27" s="21">
        <f t="shared" si="13"/>
        <v>49.563091106185055</v>
      </c>
      <c r="H27" s="21">
        <f t="shared" si="14"/>
        <v>62.777742978126696</v>
      </c>
      <c r="I27" s="21">
        <f t="shared" si="15"/>
        <v>-62.277742978126696</v>
      </c>
      <c r="J27" s="21">
        <f t="shared" si="16"/>
        <v>0.49999709767154715</v>
      </c>
      <c r="K27" s="30">
        <f t="shared" si="17"/>
        <v>3444.311716879211</v>
      </c>
      <c r="L27" s="2"/>
      <c r="M27" s="2"/>
      <c r="N27" s="2"/>
      <c r="O27" s="2"/>
      <c r="P27" s="2"/>
      <c r="Q27" s="2"/>
      <c r="R27" s="2"/>
    </row>
    <row r="28" spans="1:18">
      <c r="A28" s="2"/>
      <c r="B28" s="5">
        <v>9</v>
      </c>
      <c r="C28" s="4">
        <f t="shared" si="9"/>
        <v>19.5</v>
      </c>
      <c r="D28" s="21">
        <f t="shared" si="10"/>
        <v>7.5</v>
      </c>
      <c r="E28" s="21">
        <f t="shared" si="11"/>
        <v>5.8944491546724391</v>
      </c>
      <c r="F28" s="21">
        <f t="shared" si="12"/>
        <v>1.7222222222222223</v>
      </c>
      <c r="G28" s="21">
        <f t="shared" si="13"/>
        <v>54</v>
      </c>
      <c r="H28" s="21">
        <f t="shared" si="14"/>
        <v>76.88671875</v>
      </c>
      <c r="I28" s="21">
        <f t="shared" si="15"/>
        <v>-76.38671875</v>
      </c>
      <c r="J28" s="21">
        <f t="shared" si="16"/>
        <v>0.49999862903222325</v>
      </c>
      <c r="K28" s="30">
        <f t="shared" si="17"/>
        <v>5792.6187514801986</v>
      </c>
      <c r="L28" s="2"/>
      <c r="M28" s="2"/>
      <c r="N28" s="2"/>
      <c r="O28" s="2"/>
      <c r="P28" s="2"/>
      <c r="Q28" s="2"/>
      <c r="R28" s="2"/>
    </row>
    <row r="29" spans="1:18">
      <c r="A29" s="2"/>
      <c r="B29" s="5">
        <v>9.5</v>
      </c>
      <c r="C29" s="4">
        <f t="shared" si="9"/>
        <v>20.5</v>
      </c>
      <c r="D29" s="21">
        <f t="shared" si="10"/>
        <v>7.664414002968976</v>
      </c>
      <c r="E29" s="21">
        <f t="shared" si="11"/>
        <v>6.0025835972129906</v>
      </c>
      <c r="F29" s="21">
        <f t="shared" si="12"/>
        <v>1.7105263157894737</v>
      </c>
      <c r="G29" s="21">
        <f t="shared" si="13"/>
        <v>58.561933028205303</v>
      </c>
      <c r="H29" s="21">
        <f t="shared" si="14"/>
        <v>94.166614467190016</v>
      </c>
      <c r="I29" s="21">
        <f t="shared" si="15"/>
        <v>-93.666614467190016</v>
      </c>
      <c r="J29" s="21">
        <f t="shared" si="16"/>
        <v>0.49999935239941373</v>
      </c>
      <c r="K29" s="30">
        <f t="shared" si="17"/>
        <v>9741.9846861022907</v>
      </c>
      <c r="L29" s="2"/>
      <c r="M29" s="2"/>
      <c r="N29" s="2"/>
      <c r="O29" s="2"/>
      <c r="P29" s="2"/>
      <c r="Q29" s="2"/>
      <c r="R29" s="2"/>
    </row>
    <row r="30" spans="1:18">
      <c r="A30" s="2"/>
      <c r="B30" s="5">
        <v>10</v>
      </c>
      <c r="C30" s="4">
        <f t="shared" si="9"/>
        <v>21.5</v>
      </c>
      <c r="D30" s="21">
        <f t="shared" si="10"/>
        <v>7.824555320336759</v>
      </c>
      <c r="E30" s="21">
        <f t="shared" si="11"/>
        <v>6.1051701859880918</v>
      </c>
      <c r="F30" s="21">
        <f t="shared" si="12"/>
        <v>1.7</v>
      </c>
      <c r="G30" s="21">
        <f t="shared" si="13"/>
        <v>63.245553203367606</v>
      </c>
      <c r="H30" s="21">
        <f t="shared" si="14"/>
        <v>115.330078125</v>
      </c>
      <c r="I30" s="21">
        <f t="shared" si="15"/>
        <v>-114.830078125</v>
      </c>
      <c r="J30" s="21">
        <f t="shared" si="16"/>
        <v>0.49999969409478018</v>
      </c>
      <c r="K30" s="30">
        <f t="shared" si="17"/>
        <v>16384</v>
      </c>
      <c r="L30" s="2"/>
      <c r="M30" s="2"/>
      <c r="N30" s="2"/>
      <c r="O30" s="2"/>
      <c r="P30" s="2"/>
      <c r="Q30" s="2"/>
      <c r="R30" s="2"/>
    </row>
    <row r="31" spans="1:18">
      <c r="A31" s="2"/>
      <c r="B31" s="11"/>
      <c r="C31" s="1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2"/>
      <c r="B32" s="11"/>
      <c r="C32" s="1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FBA8A-8391-C64D-A766-117EFACA25A3}">
  <dimension ref="A1:R55"/>
  <sheetViews>
    <sheetView tabSelected="1" workbookViewId="0">
      <selection activeCell="G6" sqref="G6"/>
    </sheetView>
  </sheetViews>
  <sheetFormatPr baseColWidth="10" defaultRowHeight="14"/>
  <cols>
    <col min="1" max="1" width="7.33203125" customWidth="1"/>
    <col min="5" max="5" width="11.33203125" bestFit="1" customWidth="1"/>
    <col min="6" max="6" width="13" bestFit="1" customWidth="1"/>
    <col min="7" max="7" width="13" customWidth="1"/>
    <col min="9" max="9" width="13" bestFit="1" customWidth="1"/>
    <col min="10" max="10" width="9.33203125" bestFit="1" customWidth="1"/>
    <col min="11" max="12" width="9.6640625" bestFit="1" customWidth="1"/>
    <col min="13" max="13" width="16.83203125" bestFit="1" customWidth="1"/>
    <col min="14" max="15" width="9.33203125" bestFit="1" customWidth="1"/>
    <col min="16" max="17" width="10.6640625" bestFit="1" customWidth="1"/>
  </cols>
  <sheetData>
    <row r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/>
      <c r="B2" s="2"/>
      <c r="C2" s="2"/>
      <c r="D2" s="4" t="s">
        <v>69</v>
      </c>
      <c r="E2" s="21">
        <v>9.4473946442710108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2"/>
      <c r="B3" s="2"/>
      <c r="C3" s="2"/>
      <c r="D3" s="4" t="s">
        <v>70</v>
      </c>
      <c r="E3" s="21">
        <v>12.324951956424972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>
      <c r="A5" s="2"/>
      <c r="B5" s="4" t="s">
        <v>78</v>
      </c>
      <c r="C5" s="4" t="s">
        <v>79</v>
      </c>
      <c r="D5" s="4"/>
      <c r="E5" s="4" t="s">
        <v>81</v>
      </c>
      <c r="F5" s="4" t="s">
        <v>16</v>
      </c>
      <c r="G5" s="20" t="s">
        <v>120</v>
      </c>
      <c r="H5" s="2"/>
      <c r="I5" s="2" t="s">
        <v>84</v>
      </c>
      <c r="J5" s="2"/>
      <c r="K5" s="2"/>
      <c r="L5" s="2"/>
      <c r="M5" s="2"/>
      <c r="N5" s="2"/>
      <c r="O5" s="2"/>
      <c r="P5" s="2"/>
      <c r="Q5" s="2"/>
      <c r="R5" s="2"/>
    </row>
    <row r="6" spans="1:18" ht="15" thickBot="1">
      <c r="A6" s="2"/>
      <c r="B6" s="8" t="s">
        <v>17</v>
      </c>
      <c r="C6" s="4">
        <v>13</v>
      </c>
      <c r="D6" s="4">
        <v>1</v>
      </c>
      <c r="E6" s="17">
        <f>$E$2*LN(D6)+$E$3</f>
        <v>12.324951956424972</v>
      </c>
      <c r="F6" s="21">
        <v>0.78338278931750727</v>
      </c>
      <c r="G6" s="5">
        <f>$J$22*E6+$J$23*F6+$J$21</f>
        <v>3.0753996387243561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A7" s="2"/>
      <c r="B7" s="8" t="s">
        <v>18</v>
      </c>
      <c r="C7" s="4">
        <v>19</v>
      </c>
      <c r="D7" s="4">
        <v>2</v>
      </c>
      <c r="E7" s="17">
        <f t="shared" ref="E7:E53" si="0">$E$2*LN(D7)+$E$3</f>
        <v>18.87338691773855</v>
      </c>
      <c r="F7" s="21">
        <v>1.0860534124629078</v>
      </c>
      <c r="G7" s="5">
        <f t="shared" ref="G7:G53" si="1">$J$22*E7+$J$23*F7+$J$21</f>
        <v>21.607785848504669</v>
      </c>
      <c r="H7" s="2"/>
      <c r="I7" s="22" t="s">
        <v>85</v>
      </c>
      <c r="J7" s="22"/>
      <c r="K7" s="2"/>
      <c r="L7" s="2"/>
      <c r="M7" s="2"/>
      <c r="N7" s="2"/>
      <c r="O7" s="2"/>
      <c r="P7" s="2"/>
      <c r="Q7" s="2"/>
      <c r="R7" s="2"/>
    </row>
    <row r="8" spans="1:18">
      <c r="A8" s="2"/>
      <c r="B8" s="8" t="s">
        <v>19</v>
      </c>
      <c r="C8" s="4">
        <v>25</v>
      </c>
      <c r="D8" s="4">
        <v>3</v>
      </c>
      <c r="E8" s="17">
        <f t="shared" si="0"/>
        <v>22.70397580851839</v>
      </c>
      <c r="F8" s="21">
        <v>1.5044510385756675</v>
      </c>
      <c r="G8" s="5">
        <f t="shared" si="1"/>
        <v>41.832488892488961</v>
      </c>
      <c r="H8" s="2"/>
      <c r="I8" s="23" t="s">
        <v>86</v>
      </c>
      <c r="J8" s="24">
        <v>0.80236240908149148</v>
      </c>
      <c r="K8" s="2"/>
      <c r="L8" s="2"/>
      <c r="M8" s="2"/>
      <c r="N8" s="2"/>
      <c r="O8" s="2"/>
      <c r="P8" s="2"/>
      <c r="Q8" s="2"/>
      <c r="R8" s="2"/>
    </row>
    <row r="9" spans="1:18">
      <c r="A9" s="2"/>
      <c r="B9" s="8" t="s">
        <v>20</v>
      </c>
      <c r="C9" s="4">
        <v>20</v>
      </c>
      <c r="D9" s="4">
        <v>4</v>
      </c>
      <c r="E9" s="17">
        <f t="shared" si="0"/>
        <v>25.421821879052128</v>
      </c>
      <c r="F9" s="21">
        <v>1.0415430267062313</v>
      </c>
      <c r="G9" s="5">
        <f t="shared" si="1"/>
        <v>26.641207853767078</v>
      </c>
      <c r="H9" s="2"/>
      <c r="I9" s="23" t="s">
        <v>87</v>
      </c>
      <c r="J9" s="24">
        <v>0.64378543550705469</v>
      </c>
      <c r="K9" s="2"/>
      <c r="L9" s="2"/>
      <c r="M9" s="2"/>
      <c r="N9" s="2"/>
      <c r="O9" s="2"/>
      <c r="P9" s="2"/>
      <c r="Q9" s="2"/>
      <c r="R9" s="2"/>
    </row>
    <row r="10" spans="1:18">
      <c r="A10" s="2"/>
      <c r="B10" s="8" t="s">
        <v>21</v>
      </c>
      <c r="C10" s="4">
        <v>18</v>
      </c>
      <c r="D10" s="4">
        <v>5</v>
      </c>
      <c r="E10" s="17">
        <f t="shared" si="0"/>
        <v>27.529947070641605</v>
      </c>
      <c r="F10" s="21">
        <v>0.84569732937685449</v>
      </c>
      <c r="G10" s="5">
        <f t="shared" si="1"/>
        <v>21.20394798112563</v>
      </c>
      <c r="H10" s="2"/>
      <c r="I10" s="23" t="s">
        <v>88</v>
      </c>
      <c r="J10" s="24">
        <v>0.62219667402263379</v>
      </c>
      <c r="K10" s="2"/>
      <c r="L10" s="2"/>
      <c r="M10" s="2"/>
      <c r="N10" s="2"/>
      <c r="O10" s="2"/>
      <c r="P10" s="2"/>
      <c r="Q10" s="2"/>
      <c r="R10" s="2"/>
    </row>
    <row r="11" spans="1:18">
      <c r="A11" s="2"/>
      <c r="B11" s="8" t="s">
        <v>22</v>
      </c>
      <c r="C11" s="4">
        <v>31</v>
      </c>
      <c r="D11" s="4">
        <v>6</v>
      </c>
      <c r="E11" s="17">
        <f t="shared" si="0"/>
        <v>29.252410769831968</v>
      </c>
      <c r="F11" s="21">
        <v>1.0771513353115727</v>
      </c>
      <c r="G11" s="5">
        <f t="shared" si="1"/>
        <v>31.982437544052125</v>
      </c>
      <c r="H11" s="2"/>
      <c r="I11" s="23" t="s">
        <v>89</v>
      </c>
      <c r="J11" s="24">
        <v>8.6757142380207259</v>
      </c>
      <c r="K11" s="2"/>
      <c r="L11" s="2"/>
      <c r="M11" s="2"/>
      <c r="N11" s="2"/>
      <c r="O11" s="2"/>
      <c r="P11" s="2"/>
      <c r="Q11" s="2"/>
      <c r="R11" s="2"/>
    </row>
    <row r="12" spans="1:18" ht="15" thickBot="1">
      <c r="A12" s="2"/>
      <c r="B12" s="8" t="s">
        <v>23</v>
      </c>
      <c r="C12" s="4">
        <v>25</v>
      </c>
      <c r="D12" s="4">
        <v>7</v>
      </c>
      <c r="E12" s="17">
        <f t="shared" si="0"/>
        <v>30.708733076842741</v>
      </c>
      <c r="F12" s="21">
        <v>0.96142433234421354</v>
      </c>
      <c r="G12" s="5">
        <f t="shared" si="1"/>
        <v>28.987058144132398</v>
      </c>
      <c r="H12" s="2"/>
      <c r="I12" s="25" t="s">
        <v>90</v>
      </c>
      <c r="J12" s="25">
        <v>36</v>
      </c>
      <c r="K12" s="2"/>
      <c r="L12" s="2"/>
      <c r="M12" s="2"/>
      <c r="N12" s="2"/>
      <c r="O12" s="2"/>
      <c r="P12" s="2"/>
      <c r="Q12" s="2"/>
      <c r="R12" s="2"/>
    </row>
    <row r="13" spans="1:18">
      <c r="A13" s="2"/>
      <c r="B13" s="8" t="s">
        <v>24</v>
      </c>
      <c r="C13" s="4">
        <v>17</v>
      </c>
      <c r="D13" s="4">
        <v>8</v>
      </c>
      <c r="E13" s="17">
        <f t="shared" si="0"/>
        <v>31.970256840365707</v>
      </c>
      <c r="F13" s="21">
        <v>0.65875370919881304</v>
      </c>
      <c r="G13" s="5">
        <f t="shared" si="1"/>
        <v>18.521792941806901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" thickBot="1">
      <c r="A14" s="2"/>
      <c r="B14" s="8" t="s">
        <v>25</v>
      </c>
      <c r="C14" s="4">
        <v>28</v>
      </c>
      <c r="D14" s="4">
        <v>9</v>
      </c>
      <c r="E14" s="17">
        <f t="shared" si="0"/>
        <v>33.082999660611804</v>
      </c>
      <c r="F14" s="21">
        <v>0.9080118694362016</v>
      </c>
      <c r="G14" s="5">
        <f t="shared" si="1"/>
        <v>29.36273962654456</v>
      </c>
      <c r="H14" s="2"/>
      <c r="I14" s="2" t="s">
        <v>91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/>
      <c r="B15" s="8" t="s">
        <v>26</v>
      </c>
      <c r="C15" s="4">
        <v>40</v>
      </c>
      <c r="D15" s="4">
        <v>10</v>
      </c>
      <c r="E15" s="17">
        <f t="shared" si="0"/>
        <v>34.078382031955186</v>
      </c>
      <c r="F15" s="21">
        <v>1.0771513353115727</v>
      </c>
      <c r="G15" s="5">
        <f t="shared" si="1"/>
        <v>36.96731589254329</v>
      </c>
      <c r="H15" s="2"/>
      <c r="I15" s="26"/>
      <c r="J15" s="26" t="s">
        <v>96</v>
      </c>
      <c r="K15" s="26" t="s">
        <v>97</v>
      </c>
      <c r="L15" s="26" t="s">
        <v>98</v>
      </c>
      <c r="M15" s="26" t="s">
        <v>99</v>
      </c>
      <c r="N15" s="26" t="s">
        <v>100</v>
      </c>
      <c r="O15" s="2"/>
      <c r="P15" s="2"/>
      <c r="Q15" s="2"/>
      <c r="R15" s="2"/>
    </row>
    <row r="16" spans="1:18">
      <c r="A16" s="2"/>
      <c r="B16" s="8" t="s">
        <v>27</v>
      </c>
      <c r="C16" s="4">
        <v>43</v>
      </c>
      <c r="D16" s="4">
        <v>11</v>
      </c>
      <c r="E16" s="17">
        <f t="shared" si="0"/>
        <v>34.978814914183076</v>
      </c>
      <c r="F16" s="21">
        <v>1.0415430267062313</v>
      </c>
      <c r="G16" s="5">
        <f t="shared" si="1"/>
        <v>36.512888613951581</v>
      </c>
      <c r="H16" s="2"/>
      <c r="I16" s="23" t="s">
        <v>92</v>
      </c>
      <c r="J16" s="23">
        <v>2</v>
      </c>
      <c r="K16" s="24">
        <v>4489.0443100756356</v>
      </c>
      <c r="L16" s="24">
        <v>2244.5221550378178</v>
      </c>
      <c r="M16" s="24">
        <v>29.820396875088395</v>
      </c>
      <c r="N16" s="24">
        <v>4.0109070259437491E-8</v>
      </c>
      <c r="O16" s="2"/>
      <c r="P16" s="2"/>
      <c r="Q16" s="2"/>
      <c r="R16" s="2"/>
    </row>
    <row r="17" spans="1:18">
      <c r="A17" s="2"/>
      <c r="B17" s="8" t="s">
        <v>28</v>
      </c>
      <c r="C17" s="4">
        <v>49</v>
      </c>
      <c r="D17" s="4">
        <v>12</v>
      </c>
      <c r="E17" s="17">
        <f t="shared" si="0"/>
        <v>35.800845731145543</v>
      </c>
      <c r="F17" s="21">
        <v>1.0148367952522255</v>
      </c>
      <c r="G17" s="5">
        <f t="shared" si="1"/>
        <v>36.323604974723857</v>
      </c>
      <c r="H17" s="2"/>
      <c r="I17" s="23" t="s">
        <v>93</v>
      </c>
      <c r="J17" s="23">
        <v>33</v>
      </c>
      <c r="K17" s="24">
        <v>2483.8445788132531</v>
      </c>
      <c r="L17" s="24">
        <v>75.268017539795551</v>
      </c>
      <c r="M17" s="24"/>
      <c r="N17" s="24"/>
      <c r="O17" s="2"/>
      <c r="P17" s="2"/>
      <c r="Q17" s="2"/>
      <c r="R17" s="2"/>
    </row>
    <row r="18" spans="1:18" ht="15" thickBot="1">
      <c r="A18" s="2"/>
      <c r="B18" s="8" t="s">
        <v>29</v>
      </c>
      <c r="C18" s="4">
        <v>44</v>
      </c>
      <c r="D18" s="4">
        <v>13</v>
      </c>
      <c r="E18" s="17">
        <f t="shared" si="0"/>
        <v>36.557040778933469</v>
      </c>
      <c r="F18" s="21">
        <v>0.78338278931750727</v>
      </c>
      <c r="G18" s="5">
        <f t="shared" si="1"/>
        <v>28.105390152363107</v>
      </c>
      <c r="H18" s="2"/>
      <c r="I18" s="25" t="s">
        <v>94</v>
      </c>
      <c r="J18" s="25">
        <v>35</v>
      </c>
      <c r="K18" s="27">
        <v>6972.8888888888887</v>
      </c>
      <c r="L18" s="27"/>
      <c r="M18" s="27"/>
      <c r="N18" s="27"/>
      <c r="O18" s="2"/>
      <c r="P18" s="2"/>
      <c r="Q18" s="2"/>
      <c r="R18" s="2"/>
    </row>
    <row r="19" spans="1:18" ht="15" thickBot="1">
      <c r="A19" s="2"/>
      <c r="B19" s="8" t="s">
        <v>30</v>
      </c>
      <c r="C19" s="4">
        <v>59</v>
      </c>
      <c r="D19" s="4">
        <v>14</v>
      </c>
      <c r="E19" s="17">
        <f t="shared" si="0"/>
        <v>37.257168038156323</v>
      </c>
      <c r="F19" s="21">
        <v>1.0860534124629078</v>
      </c>
      <c r="G19" s="5">
        <f t="shared" si="1"/>
        <v>40.596898608006093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2"/>
      <c r="B20" s="8" t="s">
        <v>31</v>
      </c>
      <c r="C20" s="4">
        <v>63</v>
      </c>
      <c r="D20" s="4">
        <v>15</v>
      </c>
      <c r="E20" s="17">
        <f t="shared" si="0"/>
        <v>37.908970922735023</v>
      </c>
      <c r="F20" s="21">
        <v>1.5044510385756675</v>
      </c>
      <c r="G20" s="5">
        <f t="shared" si="1"/>
        <v>57.538146223822899</v>
      </c>
      <c r="H20" s="2"/>
      <c r="I20" s="26"/>
      <c r="J20" s="26" t="s">
        <v>101</v>
      </c>
      <c r="K20" s="26" t="s">
        <v>89</v>
      </c>
      <c r="L20" s="26" t="s">
        <v>102</v>
      </c>
      <c r="M20" s="26" t="s">
        <v>103</v>
      </c>
      <c r="N20" s="26" t="s">
        <v>104</v>
      </c>
      <c r="O20" s="26" t="s">
        <v>105</v>
      </c>
      <c r="P20" s="26" t="s">
        <v>106</v>
      </c>
      <c r="Q20" s="26" t="s">
        <v>107</v>
      </c>
      <c r="R20" s="2"/>
    </row>
    <row r="21" spans="1:18">
      <c r="A21" s="2"/>
      <c r="B21" s="8" t="s">
        <v>32</v>
      </c>
      <c r="C21" s="4">
        <v>43</v>
      </c>
      <c r="D21" s="4">
        <v>16</v>
      </c>
      <c r="E21" s="17">
        <f t="shared" si="0"/>
        <v>38.518691801679282</v>
      </c>
      <c r="F21" s="21">
        <v>1.0415430267062313</v>
      </c>
      <c r="G21" s="5">
        <f t="shared" si="1"/>
        <v>40.169324737245184</v>
      </c>
      <c r="H21" s="2"/>
      <c r="I21" s="23" t="s">
        <v>95</v>
      </c>
      <c r="J21" s="28">
        <v>-40.114583244883015</v>
      </c>
      <c r="K21" s="28">
        <v>10.175666089421975</v>
      </c>
      <c r="L21" s="28">
        <v>-3.942207113751873</v>
      </c>
      <c r="M21" s="28">
        <v>3.9632034993186715E-4</v>
      </c>
      <c r="N21" s="28">
        <v>-60.817131565548522</v>
      </c>
      <c r="O21" s="28">
        <v>-19.412034924217505</v>
      </c>
      <c r="P21" s="28">
        <v>-60.817131565548522</v>
      </c>
      <c r="Q21" s="28">
        <v>-19.412034924217505</v>
      </c>
      <c r="R21" s="2"/>
    </row>
    <row r="22" spans="1:18">
      <c r="A22" s="2"/>
      <c r="B22" s="8" t="s">
        <v>33</v>
      </c>
      <c r="C22" s="4">
        <v>36</v>
      </c>
      <c r="D22" s="4">
        <v>17</v>
      </c>
      <c r="E22" s="17">
        <f t="shared" si="0"/>
        <v>39.091436529138832</v>
      </c>
      <c r="F22" s="21">
        <v>0.84569732937685449</v>
      </c>
      <c r="G22" s="5">
        <f t="shared" si="1"/>
        <v>33.146128186445743</v>
      </c>
      <c r="H22" s="2"/>
      <c r="I22" s="23" t="s">
        <v>80</v>
      </c>
      <c r="J22" s="28">
        <v>1.0329274829328419</v>
      </c>
      <c r="K22" s="28">
        <v>0.17948552489289141</v>
      </c>
      <c r="L22" s="28">
        <v>5.754934742226399</v>
      </c>
      <c r="M22" s="28">
        <v>1.9858898358526979E-6</v>
      </c>
      <c r="N22" s="28">
        <v>0.66776143686753009</v>
      </c>
      <c r="O22" s="28">
        <v>1.3980935289981538</v>
      </c>
      <c r="P22" s="28">
        <v>0.66776143686753009</v>
      </c>
      <c r="Q22" s="28">
        <v>1.3980935289981538</v>
      </c>
      <c r="R22" s="2"/>
    </row>
    <row r="23" spans="1:18" ht="15" thickBot="1">
      <c r="A23" s="2"/>
      <c r="B23" s="8" t="s">
        <v>34</v>
      </c>
      <c r="C23" s="4">
        <v>39</v>
      </c>
      <c r="D23" s="4">
        <v>18</v>
      </c>
      <c r="E23" s="17">
        <f t="shared" si="0"/>
        <v>39.631434621925379</v>
      </c>
      <c r="F23" s="21">
        <v>1.0771513353115727</v>
      </c>
      <c r="G23" s="5">
        <f t="shared" si="1"/>
        <v>42.703216526894899</v>
      </c>
      <c r="H23" s="2"/>
      <c r="I23" s="25" t="s">
        <v>82</v>
      </c>
      <c r="J23" s="29">
        <v>38.88163193950885</v>
      </c>
      <c r="K23" s="29">
        <v>7.275187718231912</v>
      </c>
      <c r="L23" s="29">
        <v>5.3444163154814444</v>
      </c>
      <c r="M23" s="29">
        <v>6.6760142056185465E-6</v>
      </c>
      <c r="N23" s="29">
        <v>24.080151234950467</v>
      </c>
      <c r="O23" s="29">
        <v>53.683112644067229</v>
      </c>
      <c r="P23" s="29">
        <v>24.080151234950467</v>
      </c>
      <c r="Q23" s="29">
        <v>53.683112644067229</v>
      </c>
      <c r="R23" s="2"/>
    </row>
    <row r="24" spans="1:18">
      <c r="A24" s="2"/>
      <c r="B24" s="8" t="s">
        <v>35</v>
      </c>
      <c r="C24" s="4">
        <v>36</v>
      </c>
      <c r="D24" s="4">
        <v>19</v>
      </c>
      <c r="E24" s="17">
        <f t="shared" si="0"/>
        <v>40.142228998584798</v>
      </c>
      <c r="F24" s="21">
        <v>0.96142433234421354</v>
      </c>
      <c r="G24" s="5">
        <f t="shared" si="1"/>
        <v>38.73117534183465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2"/>
      <c r="B25" s="8" t="s">
        <v>36</v>
      </c>
      <c r="C25" s="4">
        <v>23</v>
      </c>
      <c r="D25" s="4">
        <v>20</v>
      </c>
      <c r="E25" s="17">
        <f t="shared" si="0"/>
        <v>40.626816993268761</v>
      </c>
      <c r="F25" s="21">
        <v>0.65875370919881304</v>
      </c>
      <c r="G25" s="5">
        <f t="shared" si="1"/>
        <v>27.463391831401786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2"/>
      <c r="B26" s="8" t="s">
        <v>37</v>
      </c>
      <c r="C26" s="4">
        <v>32</v>
      </c>
      <c r="D26" s="4">
        <v>21</v>
      </c>
      <c r="E26" s="17">
        <f t="shared" si="0"/>
        <v>41.087756928936159</v>
      </c>
      <c r="F26" s="21">
        <v>0.9080118694362016</v>
      </c>
      <c r="G26" s="5">
        <f t="shared" si="1"/>
        <v>37.63107340320321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2"/>
      <c r="B27" s="8" t="s">
        <v>38</v>
      </c>
      <c r="C27" s="4">
        <v>34</v>
      </c>
      <c r="D27" s="4">
        <v>22</v>
      </c>
      <c r="E27" s="17">
        <f t="shared" si="0"/>
        <v>41.527249875496651</v>
      </c>
      <c r="F27" s="21">
        <v>1.0771513353115727</v>
      </c>
      <c r="G27" s="5">
        <f t="shared" si="1"/>
        <v>44.661456204871961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2"/>
      <c r="B28" s="8" t="s">
        <v>39</v>
      </c>
      <c r="C28" s="4">
        <v>30</v>
      </c>
      <c r="D28" s="4">
        <v>23</v>
      </c>
      <c r="E28" s="17">
        <f t="shared" si="0"/>
        <v>41.947203219136753</v>
      </c>
      <c r="F28" s="21">
        <v>1.0415430267062313</v>
      </c>
      <c r="G28" s="5">
        <f t="shared" si="1"/>
        <v>43.710728405886037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2"/>
      <c r="B29" s="8" t="s">
        <v>40</v>
      </c>
      <c r="C29" s="4">
        <v>27</v>
      </c>
      <c r="D29" s="4">
        <v>24</v>
      </c>
      <c r="E29" s="17">
        <f t="shared" si="0"/>
        <v>42.349280692459125</v>
      </c>
      <c r="F29" s="21">
        <v>1.0148367952522255</v>
      </c>
      <c r="G29" s="5">
        <f t="shared" si="1"/>
        <v>43.08766341646291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2"/>
      <c r="B30" s="8" t="s">
        <v>41</v>
      </c>
      <c r="C30" s="4">
        <v>31</v>
      </c>
      <c r="D30" s="4">
        <v>25</v>
      </c>
      <c r="E30" s="17">
        <f t="shared" si="0"/>
        <v>42.734942184858241</v>
      </c>
      <c r="F30" s="21">
        <v>0.78338278931750727</v>
      </c>
      <c r="G30" s="5">
        <f t="shared" si="1"/>
        <v>34.486714301392261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2"/>
      <c r="B31" s="8" t="s">
        <v>42</v>
      </c>
      <c r="C31" s="4">
        <v>44</v>
      </c>
      <c r="D31" s="4">
        <v>26</v>
      </c>
      <c r="E31" s="17">
        <f t="shared" si="0"/>
        <v>43.105475740247044</v>
      </c>
      <c r="F31" s="21">
        <v>1.0860534124629078</v>
      </c>
      <c r="G31" s="5">
        <f t="shared" si="1"/>
        <v>46.63777636214342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2"/>
      <c r="B32" s="8" t="s">
        <v>43</v>
      </c>
      <c r="C32" s="4">
        <v>81</v>
      </c>
      <c r="D32" s="4">
        <v>27</v>
      </c>
      <c r="E32" s="17">
        <f t="shared" si="0"/>
        <v>43.462023512705223</v>
      </c>
      <c r="F32" s="21">
        <v>1.5044510385756675</v>
      </c>
      <c r="G32" s="5">
        <f t="shared" si="1"/>
        <v>63.274046858174508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2"/>
      <c r="B33" s="8" t="s">
        <v>44</v>
      </c>
      <c r="C33" s="4">
        <v>54</v>
      </c>
      <c r="D33" s="4">
        <v>28</v>
      </c>
      <c r="E33" s="17">
        <f t="shared" si="0"/>
        <v>43.805602999469897</v>
      </c>
      <c r="F33" s="21">
        <v>1.0415430267062313</v>
      </c>
      <c r="G33" s="5">
        <f t="shared" si="1"/>
        <v>45.630320613268502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2"/>
      <c r="B34" s="8" t="s">
        <v>45</v>
      </c>
      <c r="C34" s="4">
        <v>41</v>
      </c>
      <c r="D34" s="4">
        <v>29</v>
      </c>
      <c r="E34" s="17">
        <f t="shared" si="0"/>
        <v>44.137124546315292</v>
      </c>
      <c r="F34" s="21">
        <v>0.84569732937685449</v>
      </c>
      <c r="G34" s="5">
        <f t="shared" si="1"/>
        <v>38.357958009692233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2"/>
      <c r="B35" s="8" t="s">
        <v>46</v>
      </c>
      <c r="C35" s="4">
        <v>51</v>
      </c>
      <c r="D35" s="4">
        <v>30</v>
      </c>
      <c r="E35" s="17">
        <f t="shared" si="0"/>
        <v>44.457405884048597</v>
      </c>
      <c r="F35" s="21">
        <v>1.0771513353115727</v>
      </c>
      <c r="G35" s="5">
        <f t="shared" si="1"/>
        <v>47.688094875386078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2"/>
      <c r="B36" s="8" t="s">
        <v>47</v>
      </c>
      <c r="C36" s="4">
        <v>47</v>
      </c>
      <c r="D36" s="4">
        <v>31</v>
      </c>
      <c r="E36" s="17">
        <f t="shared" si="0"/>
        <v>44.767184280573119</v>
      </c>
      <c r="F36" s="21">
        <v>0.96142433234421354</v>
      </c>
      <c r="G36" s="5">
        <f t="shared" si="1"/>
        <v>43.5084187599358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2"/>
      <c r="B37" s="8" t="s">
        <v>48</v>
      </c>
      <c r="C37" s="4">
        <v>34</v>
      </c>
      <c r="D37" s="4">
        <v>32</v>
      </c>
      <c r="E37" s="17">
        <f t="shared" si="0"/>
        <v>45.067126762992871</v>
      </c>
      <c r="F37" s="21">
        <v>0.65875370919881304</v>
      </c>
      <c r="G37" s="5">
        <f t="shared" si="1"/>
        <v>32.04990982528502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>
      <c r="A38" s="2"/>
      <c r="B38" s="8" t="s">
        <v>49</v>
      </c>
      <c r="C38" s="4">
        <v>42</v>
      </c>
      <c r="D38" s="4">
        <v>33</v>
      </c>
      <c r="E38" s="17">
        <f t="shared" si="0"/>
        <v>45.357838766276487</v>
      </c>
      <c r="F38" s="21">
        <v>0.9080118694362016</v>
      </c>
      <c r="G38" s="5">
        <f t="shared" si="1"/>
        <v>42.041758287364395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2"/>
      <c r="B39" s="8" t="s">
        <v>50</v>
      </c>
      <c r="C39" s="4">
        <v>47</v>
      </c>
      <c r="D39" s="4">
        <v>34</v>
      </c>
      <c r="E39" s="17">
        <f t="shared" si="0"/>
        <v>45.639871490452407</v>
      </c>
      <c r="F39" s="21">
        <v>1.0771513353115727</v>
      </c>
      <c r="G39" s="5">
        <f t="shared" si="1"/>
        <v>48.909496097863418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2"/>
      <c r="B40" s="8" t="s">
        <v>51</v>
      </c>
      <c r="C40" s="4">
        <v>44</v>
      </c>
      <c r="D40" s="4">
        <v>35</v>
      </c>
      <c r="E40" s="17">
        <f t="shared" si="0"/>
        <v>45.913728191059377</v>
      </c>
      <c r="F40" s="21">
        <v>1.0415430267062313</v>
      </c>
      <c r="G40" s="5">
        <f t="shared" si="1"/>
        <v>47.807861061124335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2"/>
      <c r="B41" s="8" t="s">
        <v>52</v>
      </c>
      <c r="C41" s="4">
        <v>38</v>
      </c>
      <c r="D41" s="4">
        <v>36</v>
      </c>
      <c r="E41" s="17">
        <f t="shared" si="0"/>
        <v>46.179869583238968</v>
      </c>
      <c r="F41" s="21">
        <v>1.0148367952522255</v>
      </c>
      <c r="G41" s="5">
        <f t="shared" si="1"/>
        <v>47.044383957566659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2"/>
      <c r="B42" s="8" t="s">
        <v>108</v>
      </c>
      <c r="C42" s="10"/>
      <c r="D42" s="4">
        <v>37</v>
      </c>
      <c r="E42" s="17">
        <f>$E$2*LN(D42)+$E$3</f>
        <v>46.438718505242278</v>
      </c>
      <c r="F42" s="21">
        <v>0.78338278931750727</v>
      </c>
      <c r="G42" s="5">
        <f t="shared" si="1"/>
        <v>38.312446653352801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>
      <c r="A43" s="2"/>
      <c r="B43" s="8" t="s">
        <v>109</v>
      </c>
      <c r="C43" s="10"/>
      <c r="D43" s="4">
        <v>38</v>
      </c>
      <c r="E43" s="17">
        <f t="shared" si="0"/>
        <v>46.690663959898387</v>
      </c>
      <c r="F43" s="21">
        <v>1.0860534124629078</v>
      </c>
      <c r="G43" s="5">
        <f t="shared" si="1"/>
        <v>50.341015805708359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>
      <c r="A44" s="2"/>
      <c r="B44" s="8" t="s">
        <v>110</v>
      </c>
      <c r="C44" s="10"/>
      <c r="D44" s="4">
        <v>39</v>
      </c>
      <c r="E44" s="17">
        <f t="shared" si="0"/>
        <v>46.936064631026881</v>
      </c>
      <c r="F44" s="21">
        <v>1.5044510385756675</v>
      </c>
      <c r="G44" s="5">
        <f t="shared" si="1"/>
        <v>66.862479406127704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>
      <c r="A45" s="2"/>
      <c r="B45" s="8" t="s">
        <v>111</v>
      </c>
      <c r="C45" s="10"/>
      <c r="D45" s="4">
        <v>40</v>
      </c>
      <c r="E45" s="17">
        <f t="shared" si="0"/>
        <v>47.175251954582336</v>
      </c>
      <c r="F45" s="21">
        <v>1.0415430267062313</v>
      </c>
      <c r="G45" s="5">
        <f t="shared" si="1"/>
        <v>49.110923626840069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>
      <c r="A46" s="2"/>
      <c r="B46" s="8" t="s">
        <v>112</v>
      </c>
      <c r="C46" s="10"/>
      <c r="D46" s="4">
        <v>41</v>
      </c>
      <c r="E46" s="17">
        <f t="shared" si="0"/>
        <v>47.408532810521677</v>
      </c>
      <c r="F46" s="21">
        <v>0.84569732937685449</v>
      </c>
      <c r="G46" s="5">
        <f t="shared" si="1"/>
        <v>41.73708551368464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>
      <c r="A47" s="2"/>
      <c r="B47" s="8" t="s">
        <v>113</v>
      </c>
      <c r="C47" s="10"/>
      <c r="D47" s="4">
        <v>42</v>
      </c>
      <c r="E47" s="17">
        <f t="shared" si="0"/>
        <v>47.636191890249734</v>
      </c>
      <c r="F47" s="21">
        <v>1.0771513353115727</v>
      </c>
      <c r="G47" s="5">
        <f t="shared" si="1"/>
        <v>50.971550303553549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>
      <c r="A48" s="2"/>
      <c r="B48" s="8" t="s">
        <v>114</v>
      </c>
      <c r="C48" s="10"/>
      <c r="D48" s="4">
        <v>43</v>
      </c>
      <c r="E48" s="17">
        <f t="shared" si="0"/>
        <v>47.858493785459842</v>
      </c>
      <c r="F48" s="21">
        <v>0.96142433234421354</v>
      </c>
      <c r="G48" s="5">
        <f t="shared" si="1"/>
        <v>46.701517305784826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>
      <c r="A49" s="2"/>
      <c r="B49" s="8" t="s">
        <v>115</v>
      </c>
      <c r="C49" s="10"/>
      <c r="D49" s="4">
        <v>44</v>
      </c>
      <c r="E49" s="17">
        <f t="shared" si="0"/>
        <v>48.075684836810225</v>
      </c>
      <c r="F49" s="21">
        <v>0.65875370919881304</v>
      </c>
      <c r="G49" s="5">
        <f t="shared" si="1"/>
        <v>35.157532143730457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A50" s="2"/>
      <c r="B50" s="8" t="s">
        <v>116</v>
      </c>
      <c r="C50" s="10"/>
      <c r="D50" s="4">
        <v>45</v>
      </c>
      <c r="E50" s="17">
        <f t="shared" si="0"/>
        <v>48.287994774828448</v>
      </c>
      <c r="F50" s="21">
        <v>0.9080118694362016</v>
      </c>
      <c r="G50" s="5">
        <f t="shared" si="1"/>
        <v>45.068396957878512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>
      <c r="A51" s="2"/>
      <c r="B51" s="8" t="s">
        <v>117</v>
      </c>
      <c r="C51" s="10"/>
      <c r="D51" s="4">
        <v>46</v>
      </c>
      <c r="E51" s="17">
        <f t="shared" si="0"/>
        <v>48.495638180450328</v>
      </c>
      <c r="F51" s="21">
        <v>1.0771513353115727</v>
      </c>
      <c r="G51" s="5">
        <f t="shared" si="1"/>
        <v>51.859295996806416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>
      <c r="A52" s="2"/>
      <c r="B52" s="8" t="s">
        <v>118</v>
      </c>
      <c r="C52" s="10"/>
      <c r="D52" s="4">
        <v>47</v>
      </c>
      <c r="E52" s="17">
        <f t="shared" si="0"/>
        <v>48.698815788473453</v>
      </c>
      <c r="F52" s="21">
        <v>1.0415430267062313</v>
      </c>
      <c r="G52" s="5">
        <f t="shared" si="1"/>
        <v>50.684654582868724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>
      <c r="A53" s="2"/>
      <c r="B53" s="8" t="s">
        <v>119</v>
      </c>
      <c r="C53" s="10"/>
      <c r="D53" s="4">
        <v>48</v>
      </c>
      <c r="E53" s="17">
        <f t="shared" si="0"/>
        <v>48.897715653772707</v>
      </c>
      <c r="F53" s="21">
        <v>1.0148367952522255</v>
      </c>
      <c r="G53" s="5">
        <f t="shared" si="1"/>
        <v>49.851721858201977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時系列</vt:lpstr>
      <vt:lpstr>回帰式</vt:lpstr>
      <vt:lpstr>予測値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2025-09-24T09:13:55Z</dcterms:created>
  <dcterms:modified xsi:type="dcterms:W3CDTF">2025-09-25T06:18:37Z</dcterms:modified>
</cp:coreProperties>
</file>