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filterPrivacy="1" defaultThemeVersion="166925"/>
  <xr:revisionPtr revIDLastSave="0" documentId="13_ncr:1_{E6506400-5BD9-E24E-B4C0-A756404DBD06}" xr6:coauthVersionLast="47" xr6:coauthVersionMax="47" xr10:uidLastSave="{00000000-0000-0000-0000-000000000000}"/>
  <bookViews>
    <workbookView xWindow="1880" yWindow="500" windowWidth="28240" windowHeight="16440" xr2:uid="{35E7E894-E5DA-8148-B48A-64CE3F608848}"/>
  </bookViews>
  <sheets>
    <sheet name="データ" sheetId="1" r:id="rId1"/>
    <sheet name="要因効果図" sheetId="2" r:id="rId2"/>
    <sheet name="確認実験" sheetId="5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U9" i="5"/>
  <c r="R9" i="5"/>
  <c r="Q9" i="5"/>
  <c r="S9" i="5" s="1"/>
  <c r="P9" i="5"/>
  <c r="W3" i="5"/>
  <c r="Q3" i="5"/>
  <c r="P3" i="5"/>
  <c r="U3" i="5"/>
  <c r="R3" i="5"/>
  <c r="S3" i="5"/>
  <c r="P74" i="2"/>
  <c r="C74" i="2"/>
  <c r="C67" i="2"/>
  <c r="C60" i="2"/>
  <c r="C59" i="2"/>
  <c r="D12" i="2"/>
  <c r="E12" i="2"/>
  <c r="F12" i="2"/>
  <c r="G12" i="2"/>
  <c r="H12" i="2"/>
  <c r="I12" i="2"/>
  <c r="J12" i="2"/>
  <c r="K12" i="2"/>
  <c r="L12" i="2"/>
  <c r="M12" i="2"/>
  <c r="C12" i="2"/>
  <c r="C39" i="2"/>
  <c r="C38" i="2"/>
  <c r="C37" i="2"/>
  <c r="C36" i="2"/>
  <c r="C35" i="2"/>
  <c r="C34" i="2"/>
  <c r="C33" i="2"/>
  <c r="C32" i="2"/>
  <c r="C31" i="2"/>
  <c r="C30" i="2"/>
  <c r="C29" i="2"/>
  <c r="C28" i="2"/>
  <c r="N36" i="1"/>
  <c r="N33" i="1"/>
  <c r="N30" i="1"/>
  <c r="N27" i="1"/>
  <c r="N24" i="1"/>
  <c r="N21" i="1"/>
  <c r="N18" i="1"/>
  <c r="N15" i="1"/>
  <c r="N12" i="1"/>
  <c r="N9" i="1"/>
  <c r="N6" i="1"/>
  <c r="N3" i="1"/>
  <c r="B95" i="2"/>
  <c r="B94" i="2"/>
  <c r="A94" i="2"/>
  <c r="B93" i="2"/>
  <c r="B92" i="2"/>
  <c r="A92" i="2"/>
  <c r="B91" i="2"/>
  <c r="B90" i="2"/>
  <c r="A90" i="2"/>
  <c r="B89" i="2"/>
  <c r="B88" i="2"/>
  <c r="A88" i="2"/>
  <c r="B87" i="2"/>
  <c r="B86" i="2"/>
  <c r="A86" i="2"/>
  <c r="B85" i="2"/>
  <c r="B84" i="2"/>
  <c r="A84" i="2"/>
  <c r="B83" i="2"/>
  <c r="B82" i="2"/>
  <c r="A82" i="2"/>
  <c r="B81" i="2"/>
  <c r="B80" i="2"/>
  <c r="A80" i="2"/>
  <c r="B79" i="2"/>
  <c r="B78" i="2"/>
  <c r="A78" i="2"/>
  <c r="B77" i="2"/>
  <c r="B76" i="2"/>
  <c r="A76" i="2"/>
  <c r="B75" i="2"/>
  <c r="B74" i="2"/>
  <c r="A74" i="2"/>
  <c r="N73" i="2"/>
  <c r="B73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N62" i="2"/>
  <c r="M58" i="2"/>
  <c r="M62" i="2" s="1"/>
  <c r="M66" i="2" s="1"/>
  <c r="M73" i="2" s="1"/>
  <c r="L58" i="2"/>
  <c r="L62" i="2" s="1"/>
  <c r="L66" i="2" s="1"/>
  <c r="L73" i="2" s="1"/>
  <c r="K58" i="2"/>
  <c r="K62" i="2" s="1"/>
  <c r="K66" i="2" s="1"/>
  <c r="K73" i="2" s="1"/>
  <c r="J58" i="2"/>
  <c r="J62" i="2" s="1"/>
  <c r="J66" i="2" s="1"/>
  <c r="J73" i="2" s="1"/>
  <c r="I58" i="2"/>
  <c r="I62" i="2" s="1"/>
  <c r="I66" i="2" s="1"/>
  <c r="I73" i="2" s="1"/>
  <c r="H58" i="2"/>
  <c r="H62" i="2" s="1"/>
  <c r="H66" i="2" s="1"/>
  <c r="H73" i="2" s="1"/>
  <c r="G58" i="2"/>
  <c r="G62" i="2" s="1"/>
  <c r="G66" i="2" s="1"/>
  <c r="G73" i="2" s="1"/>
  <c r="F58" i="2"/>
  <c r="F62" i="2" s="1"/>
  <c r="F66" i="2" s="1"/>
  <c r="F73" i="2" s="1"/>
  <c r="E58" i="2"/>
  <c r="E62" i="2" s="1"/>
  <c r="E66" i="2" s="1"/>
  <c r="E73" i="2" s="1"/>
  <c r="D58" i="2"/>
  <c r="D62" i="2" s="1"/>
  <c r="D66" i="2" s="1"/>
  <c r="D73" i="2" s="1"/>
  <c r="C58" i="2"/>
  <c r="C62" i="2" s="1"/>
  <c r="C66" i="2" s="1"/>
  <c r="C73" i="2" s="1"/>
  <c r="D60" i="2"/>
  <c r="D68" i="2" s="1"/>
  <c r="D77" i="2" s="1"/>
  <c r="B29" i="2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T9" i="5" l="1"/>
  <c r="V9" i="5" s="1"/>
  <c r="W9" i="5" s="1"/>
  <c r="N9" i="5" s="1"/>
  <c r="T3" i="5"/>
  <c r="V3" i="5" s="1"/>
  <c r="N3" i="5" s="1"/>
  <c r="N63" i="2"/>
  <c r="K59" i="2"/>
  <c r="K67" i="2" s="1"/>
  <c r="K90" i="2" s="1"/>
  <c r="G60" i="2"/>
  <c r="G68" i="2" s="1"/>
  <c r="G83" i="2" s="1"/>
  <c r="E60" i="2"/>
  <c r="E68" i="2" s="1"/>
  <c r="E79" i="2" s="1"/>
  <c r="M60" i="2"/>
  <c r="M68" i="2" s="1"/>
  <c r="M95" i="2" s="1"/>
  <c r="M59" i="2"/>
  <c r="M67" i="2" s="1"/>
  <c r="M94" i="2" s="1"/>
  <c r="C68" i="2"/>
  <c r="C75" i="2" s="1"/>
  <c r="L59" i="2"/>
  <c r="L67" i="2" s="1"/>
  <c r="E59" i="2"/>
  <c r="E67" i="2" s="1"/>
  <c r="J59" i="2"/>
  <c r="J67" i="2" s="1"/>
  <c r="F60" i="2"/>
  <c r="F68" i="2" s="1"/>
  <c r="F81" i="2" s="1"/>
  <c r="I60" i="2"/>
  <c r="I68" i="2" s="1"/>
  <c r="I87" i="2" s="1"/>
  <c r="F59" i="2"/>
  <c r="F67" i="2" s="1"/>
  <c r="G59" i="2"/>
  <c r="G67" i="2" s="1"/>
  <c r="K60" i="2"/>
  <c r="K68" i="2" s="1"/>
  <c r="K91" i="2" s="1"/>
  <c r="D59" i="2"/>
  <c r="D67" i="2" s="1"/>
  <c r="N59" i="2"/>
  <c r="N67" i="2" s="1"/>
  <c r="J60" i="2"/>
  <c r="J68" i="2" s="1"/>
  <c r="J89" i="2" s="1"/>
  <c r="H59" i="2"/>
  <c r="H67" i="2" s="1"/>
  <c r="L60" i="2"/>
  <c r="L68" i="2" s="1"/>
  <c r="L93" i="2" s="1"/>
  <c r="H60" i="2"/>
  <c r="H68" i="2" s="1"/>
  <c r="H85" i="2" s="1"/>
  <c r="I59" i="2"/>
  <c r="I67" i="2" s="1"/>
  <c r="M69" i="2" l="1"/>
  <c r="M70" i="2"/>
  <c r="C69" i="2"/>
  <c r="C70" i="2"/>
  <c r="D69" i="2"/>
  <c r="D70" i="2"/>
  <c r="D76" i="2"/>
  <c r="L69" i="2"/>
  <c r="L92" i="2"/>
  <c r="L70" i="2"/>
  <c r="G82" i="2"/>
  <c r="G69" i="2"/>
  <c r="G70" i="2"/>
  <c r="I86" i="2"/>
  <c r="I69" i="2"/>
  <c r="I70" i="2"/>
  <c r="K70" i="2"/>
  <c r="H70" i="2"/>
  <c r="H69" i="2"/>
  <c r="H84" i="2"/>
  <c r="J70" i="2"/>
  <c r="J88" i="2"/>
  <c r="J69" i="2"/>
  <c r="F70" i="2"/>
  <c r="F80" i="2"/>
  <c r="F69" i="2"/>
  <c r="K69" i="2"/>
  <c r="N95" i="2"/>
  <c r="N88" i="2"/>
  <c r="N79" i="2"/>
  <c r="N94" i="2"/>
  <c r="N80" i="2"/>
  <c r="N89" i="2"/>
  <c r="N90" i="2"/>
  <c r="N81" i="2"/>
  <c r="N74" i="2"/>
  <c r="N87" i="2"/>
  <c r="N82" i="2"/>
  <c r="N92" i="2"/>
  <c r="N83" i="2"/>
  <c r="N76" i="2"/>
  <c r="N91" i="2"/>
  <c r="N84" i="2"/>
  <c r="N93" i="2"/>
  <c r="N86" i="2"/>
  <c r="N77" i="2"/>
  <c r="N75" i="2"/>
  <c r="N85" i="2"/>
  <c r="N78" i="2"/>
  <c r="E69" i="2"/>
  <c r="E70" i="2"/>
  <c r="E78" i="2"/>
  <c r="P75" i="2" l="1"/>
  <c r="P73" i="2" l="1"/>
  <c r="U36" i="1"/>
  <c r="R36" i="1"/>
  <c r="Q36" i="1"/>
  <c r="S36" i="1" s="1"/>
  <c r="P36" i="1"/>
  <c r="T36" i="1" s="1"/>
  <c r="V36" i="1" s="1"/>
  <c r="U33" i="1"/>
  <c r="R33" i="1"/>
  <c r="Q33" i="1"/>
  <c r="S33" i="1" s="1"/>
  <c r="P33" i="1"/>
  <c r="T33" i="1" s="1"/>
  <c r="V33" i="1" s="1"/>
  <c r="U30" i="1"/>
  <c r="R30" i="1"/>
  <c r="Q30" i="1"/>
  <c r="S30" i="1" s="1"/>
  <c r="P30" i="1"/>
  <c r="T30" i="1" s="1"/>
  <c r="V30" i="1" s="1"/>
  <c r="U27" i="1"/>
  <c r="S27" i="1"/>
  <c r="R27" i="1"/>
  <c r="Q27" i="1"/>
  <c r="P27" i="1"/>
  <c r="T27" i="1" s="1"/>
  <c r="V27" i="1" s="1"/>
  <c r="U24" i="1"/>
  <c r="R24" i="1"/>
  <c r="Q24" i="1"/>
  <c r="S24" i="1" s="1"/>
  <c r="P24" i="1"/>
  <c r="T24" i="1" s="1"/>
  <c r="V24" i="1" s="1"/>
  <c r="U21" i="1"/>
  <c r="R21" i="1"/>
  <c r="Q21" i="1"/>
  <c r="S21" i="1" s="1"/>
  <c r="P21" i="1"/>
  <c r="U18" i="1"/>
  <c r="R18" i="1"/>
  <c r="Q18" i="1"/>
  <c r="S18" i="1" s="1"/>
  <c r="P18" i="1"/>
  <c r="U15" i="1"/>
  <c r="S15" i="1"/>
  <c r="R15" i="1"/>
  <c r="Q15" i="1"/>
  <c r="P15" i="1"/>
  <c r="T15" i="1" s="1"/>
  <c r="V15" i="1" s="1"/>
  <c r="U12" i="1"/>
  <c r="R12" i="1"/>
  <c r="Q12" i="1"/>
  <c r="S12" i="1" s="1"/>
  <c r="P12" i="1"/>
  <c r="T12" i="1" s="1"/>
  <c r="V12" i="1" s="1"/>
  <c r="U9" i="1"/>
  <c r="R9" i="1"/>
  <c r="Q9" i="1"/>
  <c r="S9" i="1" s="1"/>
  <c r="P9" i="1"/>
  <c r="T9" i="1" s="1"/>
  <c r="V9" i="1" s="1"/>
  <c r="W6" i="1"/>
  <c r="V6" i="1"/>
  <c r="T6" i="1"/>
  <c r="R6" i="1"/>
  <c r="Q6" i="1"/>
  <c r="P6" i="1"/>
  <c r="U6" i="1"/>
  <c r="W3" i="1"/>
  <c r="V3" i="1"/>
  <c r="R3" i="1"/>
  <c r="Q3" i="1"/>
  <c r="S3" i="1"/>
  <c r="P3" i="1"/>
  <c r="U3" i="1"/>
  <c r="W36" i="1" l="1"/>
  <c r="W33" i="1"/>
  <c r="W30" i="1"/>
  <c r="W27" i="1"/>
  <c r="W24" i="1"/>
  <c r="T21" i="1"/>
  <c r="V21" i="1" s="1"/>
  <c r="W21" i="1" s="1"/>
  <c r="T18" i="1"/>
  <c r="V18" i="1" s="1"/>
  <c r="W18" i="1"/>
  <c r="W15" i="1"/>
  <c r="W12" i="1"/>
  <c r="W9" i="1"/>
  <c r="S6" i="1"/>
  <c r="T3" i="1"/>
</calcChain>
</file>

<file path=xl/sharedStrings.xml><?xml version="1.0" encoding="utf-8"?>
<sst xmlns="http://schemas.openxmlformats.org/spreadsheetml/2006/main" count="115" uniqueCount="76">
  <si>
    <t>行</t>
  </si>
  <si>
    <t>M1</t>
  </si>
  <si>
    <t>M2</t>
  </si>
  <si>
    <t>M3</t>
  </si>
  <si>
    <t>SN 比</t>
  </si>
  <si>
    <t>ST</t>
    <phoneticPr fontId="1"/>
  </si>
  <si>
    <t>L2</t>
    <phoneticPr fontId="1"/>
  </si>
  <si>
    <t>r</t>
    <phoneticPr fontId="1"/>
  </si>
  <si>
    <t>Sβ</t>
    <phoneticPr fontId="1"/>
  </si>
  <si>
    <t>Se</t>
    <phoneticPr fontId="1"/>
  </si>
  <si>
    <t>η</t>
    <phoneticPr fontId="1"/>
  </si>
  <si>
    <t>ｆ</t>
    <phoneticPr fontId="1"/>
  </si>
  <si>
    <t>Ve</t>
    <phoneticPr fontId="1"/>
  </si>
  <si>
    <t>＜制御因子とそれらの水準＞</t>
    <rPh sb="1" eb="3">
      <t>セイギョ</t>
    </rPh>
    <rPh sb="3" eb="5">
      <t>インシ</t>
    </rPh>
    <rPh sb="10" eb="12">
      <t>スイジュン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</si>
  <si>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</si>
  <si>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</si>
  <si>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</si>
  <si>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</si>
  <si>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</si>
  <si>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</si>
  <si>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</si>
  <si>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</si>
  <si>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</si>
  <si>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</si>
  <si>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</si>
  <si>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＜L12直交表＞</t>
    <rPh sb="4" eb="6">
      <t>チョッコウ</t>
    </rPh>
    <rPh sb="6" eb="7">
      <t>ヒョウ</t>
    </rPh>
    <phoneticPr fontId="3"/>
  </si>
  <si>
    <t>.         列 No</t>
    <rPh sb="10" eb="11">
      <t>レツ</t>
    </rPh>
    <phoneticPr fontId="3"/>
  </si>
  <si>
    <t>＜結果入力＞</t>
    <rPh sb="1" eb="3">
      <t>ケッカ</t>
    </rPh>
    <rPh sb="3" eb="5">
      <t>ニュウリョク</t>
    </rPh>
    <phoneticPr fontId="3"/>
  </si>
  <si>
    <t>SN比</t>
    <rPh sb="2" eb="3">
      <t>ヒ</t>
    </rPh>
    <phoneticPr fontId="3"/>
  </si>
  <si>
    <t>＜要因効果図＞</t>
    <rPh sb="1" eb="3">
      <t>ヨウイン</t>
    </rPh>
    <rPh sb="3" eb="5">
      <t>コウカ</t>
    </rPh>
    <rPh sb="5" eb="6">
      <t>ズ</t>
    </rPh>
    <phoneticPr fontId="3"/>
  </si>
  <si>
    <t>水準別合計</t>
    <rPh sb="0" eb="2">
      <t>スイジュン</t>
    </rPh>
    <rPh sb="2" eb="3">
      <t>ベツ</t>
    </rPh>
    <rPh sb="3" eb="5">
      <t>ゴウケイ</t>
    </rPh>
    <phoneticPr fontId="3"/>
  </si>
  <si>
    <t>水準</t>
    <rPh sb="0" eb="2">
      <t>スイジュン</t>
    </rPh>
    <phoneticPr fontId="3"/>
  </si>
  <si>
    <t>Total</t>
    <phoneticPr fontId="3"/>
  </si>
  <si>
    <t>水準別ﾃﾞｰﾀ数</t>
    <rPh sb="0" eb="2">
      <t>スイジュン</t>
    </rPh>
    <rPh sb="2" eb="3">
      <t>ベツ</t>
    </rPh>
    <rPh sb="7" eb="8">
      <t>スウ</t>
    </rPh>
    <phoneticPr fontId="3"/>
  </si>
  <si>
    <t>水準別平均</t>
    <rPh sb="0" eb="2">
      <t>スイジュン</t>
    </rPh>
    <rPh sb="2" eb="3">
      <t>ベツ</t>
    </rPh>
    <rPh sb="3" eb="5">
      <t>ヘイキン</t>
    </rPh>
    <phoneticPr fontId="3"/>
  </si>
  <si>
    <t>T</t>
    <phoneticPr fontId="3"/>
  </si>
  <si>
    <t>Max</t>
    <phoneticPr fontId="1"/>
  </si>
  <si>
    <t>Min</t>
    <phoneticPr fontId="1"/>
  </si>
  <si>
    <t>水準別平均　(要因効果図表示用マトリックス)</t>
    <rPh sb="0" eb="2">
      <t>スイジュン</t>
    </rPh>
    <rPh sb="2" eb="3">
      <t>ベツ</t>
    </rPh>
    <rPh sb="3" eb="5">
      <t>ヘイキン</t>
    </rPh>
    <rPh sb="7" eb="9">
      <t>ヨウイン</t>
    </rPh>
    <rPh sb="9" eb="11">
      <t>コウカ</t>
    </rPh>
    <rPh sb="11" eb="12">
      <t>ズ</t>
    </rPh>
    <rPh sb="12" eb="14">
      <t>ヒョウジ</t>
    </rPh>
    <phoneticPr fontId="3"/>
  </si>
  <si>
    <t>最適</t>
    <rPh sb="0" eb="2">
      <t>サイテキ</t>
    </rPh>
    <phoneticPr fontId="3"/>
  </si>
  <si>
    <t>最悪</t>
    <rPh sb="0" eb="2">
      <t>サイアク</t>
    </rPh>
    <phoneticPr fontId="3"/>
  </si>
  <si>
    <t>スクリュー</t>
    <phoneticPr fontId="1"/>
  </si>
  <si>
    <t>サイジング</t>
    <phoneticPr fontId="1"/>
  </si>
  <si>
    <t>治具</t>
    <rPh sb="0" eb="2">
      <t xml:space="preserve">ジグ </t>
    </rPh>
    <phoneticPr fontId="1"/>
  </si>
  <si>
    <t>引出機</t>
    <rPh sb="0" eb="2">
      <t xml:space="preserve">ヒキダシ </t>
    </rPh>
    <rPh sb="2" eb="3">
      <t xml:space="preserve">キ </t>
    </rPh>
    <phoneticPr fontId="1"/>
  </si>
  <si>
    <t>圧力損失</t>
    <rPh sb="0" eb="2">
      <t xml:space="preserve">アツリョク </t>
    </rPh>
    <rPh sb="2" eb="4">
      <t xml:space="preserve">ソンシツ </t>
    </rPh>
    <phoneticPr fontId="1"/>
  </si>
  <si>
    <t>水冷</t>
    <rPh sb="0" eb="2">
      <t xml:space="preserve">スイレイ </t>
    </rPh>
    <phoneticPr fontId="1"/>
  </si>
  <si>
    <t>撹拌</t>
    <rPh sb="0" eb="2">
      <t xml:space="preserve">カクハン </t>
    </rPh>
    <phoneticPr fontId="1"/>
  </si>
  <si>
    <t>背圧</t>
    <rPh sb="0" eb="2">
      <t xml:space="preserve">ハイアツ </t>
    </rPh>
    <phoneticPr fontId="1"/>
  </si>
  <si>
    <t>含水率</t>
    <rPh sb="0" eb="3">
      <t xml:space="preserve">ガンスイリツ </t>
    </rPh>
    <phoneticPr fontId="1"/>
  </si>
  <si>
    <t>温度</t>
    <rPh sb="0" eb="2">
      <t xml:space="preserve">オンド </t>
    </rPh>
    <phoneticPr fontId="1"/>
  </si>
  <si>
    <t>溶解温度</t>
    <rPh sb="0" eb="2">
      <t xml:space="preserve">ヨウカイ </t>
    </rPh>
    <rPh sb="2" eb="4">
      <t xml:space="preserve">オンド </t>
    </rPh>
    <phoneticPr fontId="1"/>
  </si>
  <si>
    <t>標準</t>
    <rPh sb="0" eb="2">
      <t xml:space="preserve">ヒョウジュン </t>
    </rPh>
    <phoneticPr fontId="1"/>
  </si>
  <si>
    <t>代替</t>
    <rPh sb="0" eb="2">
      <t xml:space="preserve">ダイタイ </t>
    </rPh>
    <phoneticPr fontId="1"/>
  </si>
  <si>
    <t>現状</t>
    <rPh sb="0" eb="2">
      <t xml:space="preserve">ゲンジョウ </t>
    </rPh>
    <phoneticPr fontId="1"/>
  </si>
  <si>
    <t>大きめ</t>
    <rPh sb="0" eb="1">
      <t xml:space="preserve">オオキメ </t>
    </rPh>
    <phoneticPr fontId="1"/>
  </si>
  <si>
    <t>小</t>
    <rPh sb="0" eb="1">
      <t xml:space="preserve">ショウ </t>
    </rPh>
    <phoneticPr fontId="1"/>
  </si>
  <si>
    <t>大</t>
    <rPh sb="0" eb="1">
      <t xml:space="preserve">ダイ </t>
    </rPh>
    <phoneticPr fontId="1"/>
  </si>
  <si>
    <t>水圧式</t>
    <rPh sb="0" eb="1">
      <t xml:space="preserve">スイアツシキ </t>
    </rPh>
    <phoneticPr fontId="1"/>
  </si>
  <si>
    <t>DCドライブ</t>
    <phoneticPr fontId="1"/>
  </si>
  <si>
    <t>小さめ</t>
    <rPh sb="0" eb="1">
      <t xml:space="preserve">チイサメ </t>
    </rPh>
    <phoneticPr fontId="1"/>
  </si>
  <si>
    <t>周囲温度</t>
    <rPh sb="0" eb="4">
      <t xml:space="preserve">シュウイオンド </t>
    </rPh>
    <phoneticPr fontId="1"/>
  </si>
  <si>
    <t>冷却</t>
    <rPh sb="0" eb="2">
      <t xml:space="preserve">レイキャク </t>
    </rPh>
    <phoneticPr fontId="1"/>
  </si>
  <si>
    <t>なし</t>
    <phoneticPr fontId="1"/>
  </si>
  <si>
    <t>あり</t>
    <phoneticPr fontId="1"/>
  </si>
  <si>
    <t>レベル１</t>
    <phoneticPr fontId="1"/>
  </si>
  <si>
    <t>レベル２</t>
    <phoneticPr fontId="1"/>
  </si>
  <si>
    <t>セット１</t>
    <phoneticPr fontId="1"/>
  </si>
  <si>
    <t>セット２</t>
    <phoneticPr fontId="1"/>
  </si>
  <si>
    <t>温度１</t>
    <rPh sb="0" eb="2">
      <t xml:space="preserve">オンド </t>
    </rPh>
    <phoneticPr fontId="1"/>
  </si>
  <si>
    <t>温度２</t>
    <rPh sb="0" eb="1">
      <t xml:space="preserve">オンド </t>
    </rPh>
    <phoneticPr fontId="1"/>
  </si>
  <si>
    <t>確認実験</t>
    <rPh sb="0" eb="4">
      <t xml:space="preserve">カクニンジッケン </t>
    </rPh>
    <phoneticPr fontId="1"/>
  </si>
  <si>
    <t>推定利得</t>
    <rPh sb="0" eb="2">
      <t xml:space="preserve">スイテイ </t>
    </rPh>
    <rPh sb="2" eb="4">
      <t>リトク</t>
    </rPh>
    <phoneticPr fontId="3"/>
  </si>
  <si>
    <t>最適条件</t>
    <rPh sb="0" eb="2">
      <t xml:space="preserve">サイテキ </t>
    </rPh>
    <rPh sb="2" eb="4">
      <t xml:space="preserve">ジョウケン </t>
    </rPh>
    <phoneticPr fontId="1"/>
  </si>
  <si>
    <t>最悪条件</t>
    <rPh sb="0" eb="1">
      <t xml:space="preserve">サイテキ </t>
    </rPh>
    <rPh sb="1" eb="2">
      <t xml:space="preserve">アク </t>
    </rPh>
    <rPh sb="2" eb="4">
      <t xml:space="preserve">ジョウケン </t>
    </rPh>
    <phoneticPr fontId="1"/>
  </si>
  <si>
    <t>利得</t>
    <rPh sb="0" eb="2">
      <t xml:space="preserve">リトク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</si>
</sst>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0_ "/>
    <numFmt numFmtId="180" formatCode="0.00_ "/>
    <numFmt numFmtId="181" formatCode="0.0_);[Red]\(0.0\)"/>
  </numFmts>
  <fonts count="9">
    <font>
      <sz val="11"/>
      <color theme="1"/>
      <name val="MS-PGothic"/>
      <family val="2"/>
      <charset val="128"/>
    </font>
    <font>
      <sz val="6"/>
      <name val="MS-PGothic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1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3D8F4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/>
    <xf numFmtId="0" fontId="2" fillId="0" borderId="0" xfId="1" applyFont="1"/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vertical="justify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left" vertical="justify" wrapText="1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8" xfId="1" applyFont="1" applyBorder="1" applyAlignment="1">
      <alignment horizontal="left" vertical="justify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justify" wrapText="1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179" fontId="2" fillId="0" borderId="30" xfId="1" applyNumberFormat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179" fontId="2" fillId="0" borderId="35" xfId="1" applyNumberFormat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179" fontId="2" fillId="0" borderId="20" xfId="1" applyNumberFormat="1" applyFont="1" applyBorder="1" applyAlignment="1">
      <alignment horizontal="center"/>
    </xf>
    <xf numFmtId="0" fontId="2" fillId="0" borderId="40" xfId="1" applyFont="1" applyBorder="1" applyAlignment="1">
      <alignment horizontal="center"/>
    </xf>
    <xf numFmtId="0" fontId="2" fillId="0" borderId="41" xfId="1" applyFont="1" applyBorder="1" applyAlignment="1">
      <alignment horizontal="center"/>
    </xf>
    <xf numFmtId="0" fontId="2" fillId="0" borderId="42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 wrapText="1"/>
    </xf>
    <xf numFmtId="0" fontId="2" fillId="2" borderId="44" xfId="1" applyFont="1" applyFill="1" applyBorder="1" applyAlignment="1">
      <alignment horizontal="center" vertical="center"/>
    </xf>
    <xf numFmtId="0" fontId="2" fillId="2" borderId="45" xfId="1" applyFont="1" applyFill="1" applyBorder="1" applyAlignment="1">
      <alignment horizontal="center" vertical="center"/>
    </xf>
    <xf numFmtId="0" fontId="2" fillId="0" borderId="30" xfId="1" applyFont="1" applyBorder="1"/>
    <xf numFmtId="180" fontId="2" fillId="2" borderId="46" xfId="1" applyNumberFormat="1" applyFont="1" applyFill="1" applyBorder="1"/>
    <xf numFmtId="181" fontId="2" fillId="0" borderId="0" xfId="1" applyNumberFormat="1" applyFont="1"/>
    <xf numFmtId="0" fontId="2" fillId="0" borderId="35" xfId="1" applyFont="1" applyBorder="1"/>
    <xf numFmtId="0" fontId="2" fillId="0" borderId="20" xfId="1" applyFont="1" applyBorder="1"/>
    <xf numFmtId="0" fontId="8" fillId="0" borderId="0" xfId="1" applyFont="1"/>
    <xf numFmtId="0" fontId="2" fillId="0" borderId="5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180" fontId="2" fillId="0" borderId="7" xfId="1" applyNumberFormat="1" applyFont="1" applyBorder="1" applyAlignment="1">
      <alignment horizontal="center"/>
    </xf>
    <xf numFmtId="0" fontId="2" fillId="0" borderId="48" xfId="1" applyFont="1" applyBorder="1" applyAlignment="1">
      <alignment horizontal="center"/>
    </xf>
    <xf numFmtId="180" fontId="2" fillId="0" borderId="49" xfId="1" applyNumberFormat="1" applyFont="1" applyBorder="1"/>
    <xf numFmtId="180" fontId="2" fillId="0" borderId="50" xfId="1" applyNumberFormat="1" applyFont="1" applyBorder="1"/>
    <xf numFmtId="180" fontId="2" fillId="0" borderId="48" xfId="1" applyNumberFormat="1" applyFont="1" applyBorder="1"/>
    <xf numFmtId="180" fontId="2" fillId="0" borderId="51" xfId="1" applyNumberFormat="1" applyFont="1" applyBorder="1" applyAlignment="1">
      <alignment vertical="center"/>
    </xf>
    <xf numFmtId="0" fontId="2" fillId="0" borderId="52" xfId="1" applyFont="1" applyBorder="1" applyAlignment="1">
      <alignment horizontal="center"/>
    </xf>
    <xf numFmtId="180" fontId="2" fillId="0" borderId="53" xfId="1" applyNumberFormat="1" applyFont="1" applyBorder="1"/>
    <xf numFmtId="180" fontId="2" fillId="0" borderId="54" xfId="1" applyNumberFormat="1" applyFont="1" applyBorder="1"/>
    <xf numFmtId="180" fontId="2" fillId="0" borderId="52" xfId="1" applyNumberFormat="1" applyFont="1" applyBorder="1"/>
    <xf numFmtId="180" fontId="2" fillId="0" borderId="53" xfId="1" applyNumberFormat="1" applyFont="1" applyBorder="1" applyAlignment="1">
      <alignment vertical="center"/>
    </xf>
    <xf numFmtId="0" fontId="2" fillId="0" borderId="55" xfId="1" applyFont="1" applyBorder="1" applyAlignment="1">
      <alignment horizontal="center"/>
    </xf>
    <xf numFmtId="0" fontId="2" fillId="0" borderId="56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50" xfId="1" applyFont="1" applyBorder="1"/>
    <xf numFmtId="0" fontId="2" fillId="0" borderId="48" xfId="1" applyFont="1" applyBorder="1"/>
    <xf numFmtId="0" fontId="2" fillId="0" borderId="51" xfId="1" applyFont="1" applyBorder="1" applyAlignment="1">
      <alignment vertical="center"/>
    </xf>
    <xf numFmtId="0" fontId="2" fillId="0" borderId="54" xfId="1" applyFont="1" applyBorder="1"/>
    <xf numFmtId="0" fontId="2" fillId="0" borderId="52" xfId="1" applyFont="1" applyBorder="1"/>
    <xf numFmtId="0" fontId="2" fillId="0" borderId="5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7" xfId="1" applyFont="1" applyBorder="1" applyAlignment="1">
      <alignment horizontal="center"/>
    </xf>
    <xf numFmtId="180" fontId="2" fillId="0" borderId="1" xfId="1" applyNumberFormat="1" applyFont="1" applyBorder="1"/>
    <xf numFmtId="180" fontId="2" fillId="0" borderId="1" xfId="1" applyNumberFormat="1" applyFont="1" applyBorder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180" fontId="2" fillId="0" borderId="0" xfId="1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180" fontId="2" fillId="0" borderId="58" xfId="1" applyNumberFormat="1" applyFont="1" applyBorder="1"/>
    <xf numFmtId="0" fontId="2" fillId="0" borderId="0" xfId="1" applyFont="1" applyAlignment="1">
      <alignment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10" fontId="6" fillId="0" borderId="18" xfId="0" applyNumberFormat="1" applyFont="1" applyBorder="1" applyAlignment="1">
      <alignment horizontal="center" vertical="center" wrapText="1" shrinkToFit="1"/>
    </xf>
    <xf numFmtId="10" fontId="6" fillId="0" borderId="22" xfId="0" applyNumberFormat="1" applyFont="1" applyBorder="1" applyAlignment="1">
      <alignment horizontal="center" vertical="center" wrapText="1" shrinkToFit="1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2" fillId="4" borderId="0" xfId="1" applyFont="1" applyFill="1"/>
    <xf numFmtId="180" fontId="2" fillId="4" borderId="0" xfId="1" applyNumberFormat="1" applyFont="1" applyFill="1"/>
    <xf numFmtId="2" fontId="0" fillId="6" borderId="2" xfId="0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2" fontId="0" fillId="6" borderId="4" xfId="0" applyNumberFormat="1" applyFill="1" applyBorder="1" applyAlignment="1">
      <alignment horizontal="center" vertical="center"/>
    </xf>
    <xf numFmtId="180" fontId="0" fillId="5" borderId="0" xfId="0" applyNumberFormat="1" applyFill="1">
      <alignment vertical="center"/>
    </xf>
    <xf numFmtId="2" fontId="0" fillId="7" borderId="2" xfId="0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2" fontId="0" fillId="7" borderId="4" xfId="0" applyNumberFormat="1" applyFill="1" applyBorder="1" applyAlignment="1">
      <alignment horizontal="center" vertical="center"/>
    </xf>
  </cellXfs>
  <cellStyles count="2">
    <cellStyle name="標準" xfId="0" builtinId="0"/>
    <cellStyle name="標準 2" xfId="1" xr:uid="{F3A8B633-CACA-AF49-8B04-44CBE392FE3F}"/>
  </cellStyles>
  <dxfs count="0"/>
  <tableStyles count="0" defaultTableStyle="TableStyleMedium2" defaultPivotStyle="PivotStyleLight16"/>
  <colors>
    <mruColors>
      <color rgb="FFF3D8F4"/>
      <color rgb="FFFF4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SN</a:t>
            </a:r>
            <a:r>
              <a:rPr lang="ja-JP" altLang="en-US"/>
              <a:t>比の要因効果図 </a:t>
            </a:r>
            <a:r>
              <a:rPr lang="en-US" altLang="ja-JP"/>
              <a:t>(</a:t>
            </a:r>
            <a:r>
              <a:rPr lang="en" altLang="ja-JP"/>
              <a:t>L12)</a:t>
            </a:r>
          </a:p>
        </c:rich>
      </c:tx>
      <c:layout>
        <c:manualLayout>
          <c:xMode val="edge"/>
          <c:yMode val="edge"/>
          <c:x val="0.31579955122138575"/>
          <c:y val="3.3709013325091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97924821137545E-2"/>
          <c:y val="0.1348360533003656"/>
          <c:w val="0.89786146915884191"/>
          <c:h val="0.76407096870207181"/>
        </c:manualLayout>
      </c:layout>
      <c:lineChart>
        <c:grouping val="standard"/>
        <c:varyColors val="0"/>
        <c:ser>
          <c:idx val="0"/>
          <c:order val="0"/>
          <c:tx>
            <c:strRef>
              <c:f>要因効果図!$C$73</c:f>
              <c:strCache>
                <c:ptCount val="1"/>
                <c:pt idx="0">
                  <c:v>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要因効果図!$C$74:$C$95</c:f>
              <c:numCache>
                <c:formatCode>0.00_ </c:formatCode>
                <c:ptCount val="22"/>
                <c:pt idx="0">
                  <c:v>7.0947055737633855</c:v>
                </c:pt>
                <c:pt idx="1">
                  <c:v>1.3626211893183076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48-574A-9435-76E6C7C82F26}"/>
            </c:ext>
          </c:extLst>
        </c:ser>
        <c:ser>
          <c:idx val="1"/>
          <c:order val="1"/>
          <c:tx>
            <c:strRef>
              <c:f>要因効果図!$D$73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要因効果図!$D$74:$D$95</c:f>
              <c:numCache>
                <c:formatCode>0.00_ </c:formatCode>
                <c:ptCount val="22"/>
                <c:pt idx="2">
                  <c:v>4.9579538397482539</c:v>
                </c:pt>
                <c:pt idx="3">
                  <c:v>3.4993729233334379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48-574A-9435-76E6C7C82F26}"/>
            </c:ext>
          </c:extLst>
        </c:ser>
        <c:ser>
          <c:idx val="2"/>
          <c:order val="2"/>
          <c:tx>
            <c:strRef>
              <c:f>要因効果図!$E$73</c:f>
              <c:strCache>
                <c:ptCount val="1"/>
                <c:pt idx="0">
                  <c:v>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要因効果図!$E$74:$E$95</c:f>
              <c:numCache>
                <c:formatCode>0.00_ </c:formatCode>
                <c:ptCount val="22"/>
                <c:pt idx="4">
                  <c:v>5.5811100330635606</c:v>
                </c:pt>
                <c:pt idx="5">
                  <c:v>2.8762167300181325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48-574A-9435-76E6C7C82F26}"/>
            </c:ext>
          </c:extLst>
        </c:ser>
        <c:ser>
          <c:idx val="3"/>
          <c:order val="3"/>
          <c:tx>
            <c:strRef>
              <c:f>要因効果図!$F$73</c:f>
              <c:strCache>
                <c:ptCount val="1"/>
                <c:pt idx="0">
                  <c:v>D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要因効果図!$F$74:$F$95</c:f>
              <c:numCache>
                <c:formatCode>0.00_ </c:formatCode>
                <c:ptCount val="22"/>
                <c:pt idx="6">
                  <c:v>3.4169722618713583</c:v>
                </c:pt>
                <c:pt idx="7">
                  <c:v>5.0403545012103343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48-574A-9435-76E6C7C82F26}"/>
            </c:ext>
          </c:extLst>
        </c:ser>
        <c:ser>
          <c:idx val="4"/>
          <c:order val="4"/>
          <c:tx>
            <c:strRef>
              <c:f>要因効果図!$G$73</c:f>
              <c:strCache>
                <c:ptCount val="1"/>
                <c:pt idx="0">
                  <c:v>E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要因効果図!$G$74:$G$95</c:f>
              <c:numCache>
                <c:formatCode>0.00_ </c:formatCode>
                <c:ptCount val="22"/>
                <c:pt idx="8">
                  <c:v>3.7856139894653604</c:v>
                </c:pt>
                <c:pt idx="9">
                  <c:v>4.6717127736163331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48-574A-9435-76E6C7C82F26}"/>
            </c:ext>
          </c:extLst>
        </c:ser>
        <c:ser>
          <c:idx val="5"/>
          <c:order val="5"/>
          <c:tx>
            <c:strRef>
              <c:f>要因効果図!$H$73</c:f>
              <c:strCache>
                <c:ptCount val="1"/>
                <c:pt idx="0">
                  <c:v>F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要因効果図!$H$74:$H$95</c:f>
              <c:numCache>
                <c:formatCode>0.00_ </c:formatCode>
                <c:ptCount val="22"/>
                <c:pt idx="10">
                  <c:v>3.3503554240734967</c:v>
                </c:pt>
                <c:pt idx="11">
                  <c:v>5.1069713390081972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48-574A-9435-76E6C7C82F26}"/>
            </c:ext>
          </c:extLst>
        </c:ser>
        <c:ser>
          <c:idx val="6"/>
          <c:order val="6"/>
          <c:tx>
            <c:strRef>
              <c:f>要因効果図!$I$73</c:f>
              <c:strCache>
                <c:ptCount val="1"/>
                <c:pt idx="0">
                  <c:v>G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要因効果図!$I$74:$I$95</c:f>
              <c:numCache>
                <c:formatCode>0.00_ </c:formatCode>
                <c:ptCount val="22"/>
                <c:pt idx="12">
                  <c:v>3.9377183435470275</c:v>
                </c:pt>
                <c:pt idx="13">
                  <c:v>4.5196084195346664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48-574A-9435-76E6C7C82F26}"/>
            </c:ext>
          </c:extLst>
        </c:ser>
        <c:ser>
          <c:idx val="7"/>
          <c:order val="7"/>
          <c:tx>
            <c:strRef>
              <c:f>要因効果図!$J$73</c:f>
              <c:strCache>
                <c:ptCount val="1"/>
                <c:pt idx="0">
                  <c:v>H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要因効果図!$J$74:$J$95</c:f>
              <c:numCache>
                <c:formatCode>0.00_ </c:formatCode>
                <c:ptCount val="22"/>
                <c:pt idx="14">
                  <c:v>5.1628583824330683</c:v>
                </c:pt>
                <c:pt idx="15">
                  <c:v>3.2944683806486252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48-574A-9435-76E6C7C82F26}"/>
            </c:ext>
          </c:extLst>
        </c:ser>
        <c:ser>
          <c:idx val="8"/>
          <c:order val="8"/>
          <c:tx>
            <c:strRef>
              <c:f>要因効果図!$N$73</c:f>
              <c:strCache>
                <c:ptCount val="1"/>
                <c:pt idx="0">
                  <c:v>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要因効果図!$N$74:$N$95</c:f>
              <c:numCache>
                <c:formatCode>0.00_ </c:formatCode>
                <c:ptCount val="22"/>
                <c:pt idx="0">
                  <c:v>4.228663381540847</c:v>
                </c:pt>
                <c:pt idx="1">
                  <c:v>4.228663381540847</c:v>
                </c:pt>
                <c:pt idx="2">
                  <c:v>4.228663381540847</c:v>
                </c:pt>
                <c:pt idx="3">
                  <c:v>4.228663381540847</c:v>
                </c:pt>
                <c:pt idx="4">
                  <c:v>4.228663381540847</c:v>
                </c:pt>
                <c:pt idx="5">
                  <c:v>4.228663381540847</c:v>
                </c:pt>
                <c:pt idx="6">
                  <c:v>4.228663381540847</c:v>
                </c:pt>
                <c:pt idx="7">
                  <c:v>4.228663381540847</c:v>
                </c:pt>
                <c:pt idx="8">
                  <c:v>4.228663381540847</c:v>
                </c:pt>
                <c:pt idx="9">
                  <c:v>4.228663381540847</c:v>
                </c:pt>
                <c:pt idx="10">
                  <c:v>4.228663381540847</c:v>
                </c:pt>
                <c:pt idx="11">
                  <c:v>4.228663381540847</c:v>
                </c:pt>
                <c:pt idx="12">
                  <c:v>4.228663381540847</c:v>
                </c:pt>
                <c:pt idx="13">
                  <c:v>4.228663381540847</c:v>
                </c:pt>
                <c:pt idx="14">
                  <c:v>4.228663381540847</c:v>
                </c:pt>
                <c:pt idx="15">
                  <c:v>4.228663381540847</c:v>
                </c:pt>
                <c:pt idx="16">
                  <c:v>4.228663381540847</c:v>
                </c:pt>
                <c:pt idx="17">
                  <c:v>4.228663381540847</c:v>
                </c:pt>
                <c:pt idx="18">
                  <c:v>4.228663381540847</c:v>
                </c:pt>
                <c:pt idx="19">
                  <c:v>4.228663381540847</c:v>
                </c:pt>
                <c:pt idx="20">
                  <c:v>4.228663381540847</c:v>
                </c:pt>
                <c:pt idx="21">
                  <c:v>4.228663381540847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48-574A-9435-76E6C7C82F26}"/>
            </c:ext>
          </c:extLst>
        </c:ser>
        <c:ser>
          <c:idx val="9"/>
          <c:order val="9"/>
          <c:tx>
            <c:strRef>
              <c:f>要因効果図!$K$73</c:f>
              <c:strCache>
                <c:ptCount val="1"/>
                <c:pt idx="0">
                  <c:v>I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multiLvlStrRef>
              <c:f>要因効果図!$A$74:$B$95</c:f>
              <c:multiLvlStrCache>
                <c:ptCount val="22"/>
                <c:lvl>
                  <c:pt idx="0">
                    <c:v>標準</c:v>
                  </c:pt>
                  <c:pt idx="1">
                    <c:v>代替</c:v>
                  </c:pt>
                  <c:pt idx="2">
                    <c:v>現状</c:v>
                  </c:pt>
                  <c:pt idx="3">
                    <c:v>大きめ</c:v>
                  </c:pt>
                  <c:pt idx="4">
                    <c:v>小</c:v>
                  </c:pt>
                  <c:pt idx="5">
                    <c:v>大</c:v>
                  </c:pt>
                  <c:pt idx="6">
                    <c:v>水圧式</c:v>
                  </c:pt>
                  <c:pt idx="7">
                    <c:v>DCドライブ</c:v>
                  </c:pt>
                  <c:pt idx="8">
                    <c:v>現状</c:v>
                  </c:pt>
                  <c:pt idx="9">
                    <c:v>小さめ</c:v>
                  </c:pt>
                  <c:pt idx="10">
                    <c:v>周囲温度</c:v>
                  </c:pt>
                  <c:pt idx="11">
                    <c:v>冷却</c:v>
                  </c:pt>
                  <c:pt idx="12">
                    <c:v>なし</c:v>
                  </c:pt>
                  <c:pt idx="13">
                    <c:v>あり</c:v>
                  </c:pt>
                  <c:pt idx="14">
                    <c:v>レベル１</c:v>
                  </c:pt>
                  <c:pt idx="15">
                    <c:v>レベル２</c:v>
                  </c:pt>
                  <c:pt idx="16">
                    <c:v>0.002</c:v>
                  </c:pt>
                  <c:pt idx="17">
                    <c:v>0.001</c:v>
                  </c:pt>
                  <c:pt idx="18">
                    <c:v>セット１</c:v>
                  </c:pt>
                  <c:pt idx="19">
                    <c:v>セット２</c:v>
                  </c:pt>
                  <c:pt idx="20">
                    <c:v>温度１</c:v>
                  </c:pt>
                  <c:pt idx="21">
                    <c:v>温度２</c:v>
                  </c:pt>
                </c:lvl>
                <c:lvl>
                  <c:pt idx="0">
                    <c:v>スクリュー</c:v>
                  </c:pt>
                  <c:pt idx="2">
                    <c:v>サイジング</c:v>
                  </c:pt>
                  <c:pt idx="4">
                    <c:v>治具</c:v>
                  </c:pt>
                  <c:pt idx="6">
                    <c:v>引出機</c:v>
                  </c:pt>
                  <c:pt idx="8">
                    <c:v>圧力損失</c:v>
                  </c:pt>
                  <c:pt idx="10">
                    <c:v>水冷</c:v>
                  </c:pt>
                  <c:pt idx="12">
                    <c:v>撹拌</c:v>
                  </c:pt>
                  <c:pt idx="14">
                    <c:v>背圧</c:v>
                  </c:pt>
                  <c:pt idx="16">
                    <c:v>含水率</c:v>
                  </c:pt>
                  <c:pt idx="18">
                    <c:v>温度</c:v>
                  </c:pt>
                  <c:pt idx="20">
                    <c:v>溶解温度</c:v>
                  </c:pt>
                </c:lvl>
              </c:multiLvlStrCache>
            </c:multiLvlStrRef>
          </c:cat>
          <c:val>
            <c:numRef>
              <c:f>要因効果図!$K$74:$K$95</c:f>
              <c:numCache>
                <c:formatCode>0.00_ </c:formatCode>
                <c:ptCount val="22"/>
                <c:pt idx="16">
                  <c:v>4.819226802082901</c:v>
                </c:pt>
                <c:pt idx="17">
                  <c:v>3.6380999609987921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48-574A-9435-76E6C7C82F26}"/>
            </c:ext>
          </c:extLst>
        </c:ser>
        <c:ser>
          <c:idx val="10"/>
          <c:order val="10"/>
          <c:tx>
            <c:strRef>
              <c:f>要因効果図!$L$73</c:f>
              <c:strCache>
                <c:ptCount val="1"/>
                <c:pt idx="0">
                  <c:v>J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val>
            <c:numRef>
              <c:f>要因効果図!$L$74:$L$95</c:f>
              <c:numCache>
                <c:formatCode>0.00_ </c:formatCode>
                <c:ptCount val="22"/>
                <c:pt idx="18">
                  <c:v>3.6034909116732003</c:v>
                </c:pt>
                <c:pt idx="19">
                  <c:v>4.8538358514084932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48-574A-9435-76E6C7C82F26}"/>
            </c:ext>
          </c:extLst>
        </c:ser>
        <c:ser>
          <c:idx val="11"/>
          <c:order val="11"/>
          <c:tx>
            <c:strRef>
              <c:f>要因効果図!$M$73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Ref>
              <c:f>要因効果図!$M$74:$M$95</c:f>
              <c:numCache>
                <c:formatCode>0.00_ </c:formatCode>
                <c:ptCount val="22"/>
                <c:pt idx="20">
                  <c:v>5.8990171768112036</c:v>
                </c:pt>
                <c:pt idx="21">
                  <c:v>2.558309586270489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748-574A-9435-76E6C7C82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408864"/>
        <c:axId val="1"/>
      </c:lineChart>
      <c:catAx>
        <c:axId val="21214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1408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317500</xdr:colOff>
      <xdr:row>26</xdr:row>
      <xdr:rowOff>114300</xdr:rowOff>
    </xdr:from>
    <xdr:to>
      <xdr:col>16</xdr:col>
      <xdr:colOff>165100</xdr:colOff>
      <xdr:row>55</xdr:row>
      <xdr:rowOff>88900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E3D353-C86D-CA4D-9B45-F35692252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disk1/&#21697;&#36074;&#24037;&#23398;/&#12484;&#12540;&#12523;/&#65324;&#65297;&#65298;/L12&#35299;&#26512;.xlsx" TargetMode="External"/><Relationship Id="rId1" Type="http://schemas.openxmlformats.org/officeDocument/2006/relationships/externalLinkPath" Target="/Volumes/disk1/&#21697;&#36074;&#24037;&#23398;/&#12484;&#12540;&#12523;/&#65324;&#65297;&#65298;/L12&#35299;&#26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12"/>
      <sheetName val="要因効果図"/>
      <sheetName val="Sheet1"/>
    </sheetNames>
    <sheetDataSet>
      <sheetData sheetId="0">
        <row r="24">
          <cell r="X24">
            <v>0.96910013008056339</v>
          </cell>
        </row>
      </sheetData>
      <sheetData sheetId="1">
        <row r="73">
          <cell r="C73" t="str">
            <v>A</v>
          </cell>
          <cell r="D73" t="str">
            <v>B</v>
          </cell>
          <cell r="E73" t="str">
            <v>C</v>
          </cell>
          <cell r="F73" t="str">
            <v>D</v>
          </cell>
          <cell r="G73" t="str">
            <v>E</v>
          </cell>
          <cell r="H73" t="str">
            <v>F</v>
          </cell>
          <cell r="I73" t="str">
            <v>G</v>
          </cell>
          <cell r="J73" t="str">
            <v>H</v>
          </cell>
          <cell r="K73" t="str">
            <v>I</v>
          </cell>
          <cell r="L73" t="str">
            <v>J</v>
          </cell>
          <cell r="M73" t="str">
            <v>K</v>
          </cell>
          <cell r="N73" t="str">
            <v>T</v>
          </cell>
        </row>
        <row r="74">
          <cell r="A74" t="str">
            <v>因子１</v>
          </cell>
          <cell r="B74" t="str">
            <v>水準１</v>
          </cell>
          <cell r="C74">
            <v>11.97144958293231</v>
          </cell>
          <cell r="N74">
            <v>14.511094238655517</v>
          </cell>
        </row>
        <row r="75">
          <cell r="B75" t="str">
            <v>水準２</v>
          </cell>
          <cell r="C75">
            <v>17.050738894378721</v>
          </cell>
          <cell r="N75">
            <v>14.511094238655517</v>
          </cell>
        </row>
        <row r="76">
          <cell r="A76" t="str">
            <v>因子２</v>
          </cell>
          <cell r="B76" t="str">
            <v>水準１</v>
          </cell>
          <cell r="D76">
            <v>12.281273178936948</v>
          </cell>
          <cell r="N76">
            <v>14.511094238655517</v>
          </cell>
        </row>
        <row r="77">
          <cell r="B77" t="str">
            <v>水準２</v>
          </cell>
          <cell r="D77">
            <v>16.740915298374084</v>
          </cell>
          <cell r="N77">
            <v>14.511094238655517</v>
          </cell>
        </row>
        <row r="78">
          <cell r="A78" t="str">
            <v>因子３</v>
          </cell>
          <cell r="B78" t="str">
            <v>水準１</v>
          </cell>
          <cell r="E78">
            <v>12.427723999320273</v>
          </cell>
          <cell r="N78">
            <v>14.511094238655517</v>
          </cell>
        </row>
        <row r="79">
          <cell r="B79" t="str">
            <v>水準２</v>
          </cell>
          <cell r="E79">
            <v>16.594464477990758</v>
          </cell>
          <cell r="N79">
            <v>14.511094238655517</v>
          </cell>
        </row>
        <row r="80">
          <cell r="A80" t="str">
            <v>因子４</v>
          </cell>
          <cell r="B80" t="str">
            <v>水準１</v>
          </cell>
          <cell r="F80">
            <v>13.766687728946671</v>
          </cell>
          <cell r="N80">
            <v>14.511094238655517</v>
          </cell>
        </row>
        <row r="81">
          <cell r="B81" t="str">
            <v>水準２</v>
          </cell>
          <cell r="F81">
            <v>15.25550074836436</v>
          </cell>
          <cell r="N81">
            <v>14.511094238655517</v>
          </cell>
        </row>
        <row r="82">
          <cell r="A82" t="str">
            <v>因子５</v>
          </cell>
          <cell r="B82" t="str">
            <v>水準１</v>
          </cell>
          <cell r="G82">
            <v>13.477698759764268</v>
          </cell>
          <cell r="N82">
            <v>14.511094238655517</v>
          </cell>
        </row>
        <row r="83">
          <cell r="B83" t="str">
            <v>水準２</v>
          </cell>
          <cell r="G83">
            <v>15.544489717546762</v>
          </cell>
          <cell r="N83">
            <v>14.511094238655517</v>
          </cell>
        </row>
        <row r="84">
          <cell r="A84" t="str">
            <v>因子６</v>
          </cell>
          <cell r="B84" t="str">
            <v>水準１</v>
          </cell>
          <cell r="H84">
            <v>13.248634110604486</v>
          </cell>
          <cell r="N84">
            <v>14.511094238655517</v>
          </cell>
        </row>
        <row r="85">
          <cell r="B85" t="str">
            <v>水準２</v>
          </cell>
          <cell r="H85">
            <v>15.773554366706543</v>
          </cell>
          <cell r="N85">
            <v>14.511094238655517</v>
          </cell>
        </row>
        <row r="86">
          <cell r="A86" t="str">
            <v>因子７</v>
          </cell>
          <cell r="B86" t="str">
            <v>水準１</v>
          </cell>
          <cell r="I86">
            <v>14.136435644973929</v>
          </cell>
          <cell r="N86">
            <v>14.511094238655517</v>
          </cell>
        </row>
        <row r="87">
          <cell r="B87" t="str">
            <v>水準２</v>
          </cell>
          <cell r="I87">
            <v>14.885752832337102</v>
          </cell>
          <cell r="N87">
            <v>14.511094238655517</v>
          </cell>
        </row>
        <row r="88">
          <cell r="A88" t="str">
            <v>因子８</v>
          </cell>
          <cell r="B88" t="str">
            <v>水準１</v>
          </cell>
          <cell r="J88">
            <v>16.985561223016532</v>
          </cell>
          <cell r="N88">
            <v>14.511094238655517</v>
          </cell>
        </row>
        <row r="89">
          <cell r="B89" t="str">
            <v>水準２</v>
          </cell>
          <cell r="J89">
            <v>12.036627254294501</v>
          </cell>
          <cell r="N89">
            <v>14.511094238655517</v>
          </cell>
        </row>
        <row r="90">
          <cell r="A90" t="str">
            <v>因子９</v>
          </cell>
          <cell r="B90" t="str">
            <v>水準１</v>
          </cell>
          <cell r="K90">
            <v>11.595934113389205</v>
          </cell>
          <cell r="N90">
            <v>14.511094238655517</v>
          </cell>
        </row>
        <row r="91">
          <cell r="B91" t="str">
            <v>水準２</v>
          </cell>
          <cell r="K91">
            <v>17.426254363921828</v>
          </cell>
          <cell r="N91">
            <v>14.511094238655517</v>
          </cell>
        </row>
        <row r="92">
          <cell r="A92" t="str">
            <v>因子１０</v>
          </cell>
          <cell r="B92" t="str">
            <v>水準１</v>
          </cell>
          <cell r="L92">
            <v>13.993897496174853</v>
          </cell>
          <cell r="N92">
            <v>14.511094238655517</v>
          </cell>
        </row>
        <row r="93">
          <cell r="B93" t="str">
            <v>水準２</v>
          </cell>
          <cell r="L93">
            <v>15.02829098113618</v>
          </cell>
          <cell r="N93">
            <v>14.511094238655517</v>
          </cell>
        </row>
        <row r="94">
          <cell r="A94" t="str">
            <v>因子１１</v>
          </cell>
          <cell r="B94" t="str">
            <v>水準１</v>
          </cell>
          <cell r="M94">
            <v>12.194746678576246</v>
          </cell>
          <cell r="N94">
            <v>14.511094238655517</v>
          </cell>
        </row>
        <row r="95">
          <cell r="B95" t="str">
            <v>水準２</v>
          </cell>
          <cell r="M95">
            <v>16.827441798734785</v>
          </cell>
          <cell r="N95">
            <v>14.511094238655517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78F6-5BF8-2B41-90B5-09D960F597BE}">
  <dimension ref="A1:W38"/>
  <sheetViews>
    <sheetView tabSelected="1" workbookViewId="0">
      <selection activeCell="B41" sqref="B41"/>
    </sheetView>
  </sheetViews>
  <sheetFormatPr baseColWidth="10" defaultRowHeight="14"/>
  <cols>
    <col min="14" max="14" width="11.33203125" bestFit="1" customWidth="1"/>
    <col min="15" max="15" width="5.5" customWidth="1"/>
    <col min="16" max="16" width="9" bestFit="1" customWidth="1"/>
    <col min="17" max="17" width="8.83203125" bestFit="1" customWidth="1"/>
    <col min="18" max="18" width="9" bestFit="1" customWidth="1"/>
    <col min="21" max="21" width="4" bestFit="1" customWidth="1"/>
    <col min="22" max="22" width="4" customWidth="1"/>
  </cols>
  <sheetData>
    <row r="1" spans="1:23">
      <c r="A1" s="3" t="s">
        <v>0</v>
      </c>
      <c r="B1" s="6" t="s">
        <v>1</v>
      </c>
      <c r="C1" s="7"/>
      <c r="D1" s="7"/>
      <c r="E1" s="8"/>
      <c r="F1" s="6" t="s">
        <v>2</v>
      </c>
      <c r="G1" s="7"/>
      <c r="H1" s="7"/>
      <c r="I1" s="8"/>
      <c r="J1" s="6" t="s">
        <v>3</v>
      </c>
      <c r="K1" s="7"/>
      <c r="L1" s="7"/>
      <c r="M1" s="8"/>
      <c r="N1" s="2" t="s">
        <v>4</v>
      </c>
      <c r="P1" s="102" t="s">
        <v>5</v>
      </c>
      <c r="Q1" s="102" t="s">
        <v>6</v>
      </c>
      <c r="R1" s="102" t="s">
        <v>7</v>
      </c>
      <c r="S1" s="102" t="s">
        <v>8</v>
      </c>
      <c r="T1" s="102" t="s">
        <v>9</v>
      </c>
      <c r="U1" s="102" t="s">
        <v>11</v>
      </c>
      <c r="V1" s="102" t="s">
        <v>12</v>
      </c>
      <c r="W1" s="102" t="s">
        <v>10</v>
      </c>
    </row>
    <row r="2" spans="1:23">
      <c r="A2" s="5"/>
      <c r="B2" s="6">
        <v>32.6</v>
      </c>
      <c r="C2" s="7"/>
      <c r="D2" s="7"/>
      <c r="E2" s="8"/>
      <c r="F2" s="6">
        <v>33.6</v>
      </c>
      <c r="G2" s="7"/>
      <c r="H2" s="7"/>
      <c r="I2" s="8"/>
      <c r="J2" s="6">
        <v>34.6</v>
      </c>
      <c r="K2" s="7"/>
      <c r="L2" s="7"/>
      <c r="M2" s="8"/>
      <c r="N2" s="9"/>
      <c r="P2" s="103"/>
      <c r="Q2" s="103"/>
      <c r="R2" s="103"/>
      <c r="S2" s="103"/>
      <c r="T2" s="103"/>
      <c r="U2" s="103"/>
      <c r="V2" s="103"/>
      <c r="W2" s="103"/>
    </row>
    <row r="3" spans="1:23">
      <c r="A3" s="3">
        <v>1</v>
      </c>
      <c r="B3" s="1">
        <v>0.14799999999999999</v>
      </c>
      <c r="C3" s="1">
        <v>0.14699999999999999</v>
      </c>
      <c r="D3" s="1">
        <v>0.14699999999999999</v>
      </c>
      <c r="E3" s="1">
        <v>0.14499999999999999</v>
      </c>
      <c r="F3" s="1">
        <v>0.14799999999999999</v>
      </c>
      <c r="G3" s="1">
        <v>0.15</v>
      </c>
      <c r="H3" s="1">
        <v>0.14799999999999999</v>
      </c>
      <c r="I3" s="1">
        <v>0.151</v>
      </c>
      <c r="J3" s="1">
        <v>0.153</v>
      </c>
      <c r="K3" s="1">
        <v>0.152</v>
      </c>
      <c r="L3" s="1">
        <v>0.152</v>
      </c>
      <c r="M3" s="1">
        <v>0.153</v>
      </c>
      <c r="N3" s="97">
        <f>W3</f>
        <v>9.3223889231243504</v>
      </c>
      <c r="P3" s="103">
        <f>SUMSQ(B3:M5)</f>
        <v>0.80431999999999992</v>
      </c>
      <c r="Q3" s="103">
        <f>($B$2*SUM(B3:E5)+$F$2*SUM(F3:I5)+$J$2*SUM(J3:M5))^2</f>
        <v>32705.637408999992</v>
      </c>
      <c r="R3" s="103">
        <f>SUMSQ($B$2,$F$2,$J$2)</f>
        <v>3388.88</v>
      </c>
      <c r="S3" s="103">
        <f>Q3/12/R3</f>
        <v>0.80423909494680623</v>
      </c>
      <c r="T3" s="103">
        <f>P3-S3</f>
        <v>8.0905053193691678E-5</v>
      </c>
      <c r="U3" s="103">
        <f>12*3-1</f>
        <v>35</v>
      </c>
      <c r="V3" s="103">
        <f>T3/U3</f>
        <v>2.3115729483911909E-6</v>
      </c>
      <c r="W3" s="103">
        <f>10*LOG((S3-V3)/12/R3/V3)</f>
        <v>9.3223889231243504</v>
      </c>
    </row>
    <row r="4" spans="1:23">
      <c r="A4" s="4"/>
      <c r="B4" s="1">
        <v>0.14499999999999999</v>
      </c>
      <c r="C4" s="1">
        <v>0.14499999999999999</v>
      </c>
      <c r="D4" s="1">
        <v>0.14599999999999999</v>
      </c>
      <c r="E4" s="1">
        <v>0.14599999999999999</v>
      </c>
      <c r="F4" s="1">
        <v>0.14899999999999999</v>
      </c>
      <c r="G4" s="1">
        <v>0.14799999999999999</v>
      </c>
      <c r="H4" s="1">
        <v>0.14899999999999999</v>
      </c>
      <c r="I4" s="1">
        <v>0.151</v>
      </c>
      <c r="J4" s="1">
        <v>0.154</v>
      </c>
      <c r="K4" s="1">
        <v>0.154</v>
      </c>
      <c r="L4" s="1">
        <v>0.152</v>
      </c>
      <c r="M4" s="1">
        <v>0.152</v>
      </c>
      <c r="N4" s="98"/>
      <c r="P4" s="103"/>
      <c r="Q4" s="103"/>
      <c r="R4" s="103"/>
      <c r="S4" s="103"/>
      <c r="T4" s="103"/>
      <c r="U4" s="103"/>
      <c r="V4" s="103"/>
      <c r="W4" s="103"/>
    </row>
    <row r="5" spans="1:23">
      <c r="A5" s="5"/>
      <c r="B5" s="1">
        <v>0.14699999999999999</v>
      </c>
      <c r="C5" s="1">
        <v>0.14499999999999999</v>
      </c>
      <c r="D5" s="1">
        <v>0.14799999999999999</v>
      </c>
      <c r="E5" s="1">
        <v>0.14699999999999999</v>
      </c>
      <c r="F5" s="1">
        <v>0.14899999999999999</v>
      </c>
      <c r="G5" s="1">
        <v>0.14699999999999999</v>
      </c>
      <c r="H5" s="1">
        <v>0.15</v>
      </c>
      <c r="I5" s="1">
        <v>0.14899999999999999</v>
      </c>
      <c r="J5" s="1">
        <v>0.153</v>
      </c>
      <c r="K5" s="1">
        <v>0.151</v>
      </c>
      <c r="L5" s="1">
        <v>0.154</v>
      </c>
      <c r="M5" s="1">
        <v>0.155</v>
      </c>
      <c r="N5" s="99"/>
      <c r="P5" s="103"/>
      <c r="Q5" s="103"/>
      <c r="R5" s="103"/>
      <c r="S5" s="103"/>
      <c r="T5" s="103"/>
      <c r="U5" s="103"/>
      <c r="V5" s="103"/>
      <c r="W5" s="103"/>
    </row>
    <row r="6" spans="1:23">
      <c r="A6" s="3">
        <v>2</v>
      </c>
      <c r="B6" s="1">
        <v>0.158</v>
      </c>
      <c r="C6" s="1">
        <v>0.156</v>
      </c>
      <c r="D6" s="1">
        <v>0.157</v>
      </c>
      <c r="E6" s="1">
        <v>0.157</v>
      </c>
      <c r="F6" s="1">
        <v>0.16</v>
      </c>
      <c r="G6" s="1">
        <v>0.161</v>
      </c>
      <c r="H6" s="1">
        <v>0.161</v>
      </c>
      <c r="I6" s="1">
        <v>0.16</v>
      </c>
      <c r="J6" s="1">
        <v>0.161</v>
      </c>
      <c r="K6" s="1">
        <v>0.16300000000000001</v>
      </c>
      <c r="L6" s="1">
        <v>0.16</v>
      </c>
      <c r="M6" s="1">
        <v>0.16300000000000001</v>
      </c>
      <c r="N6" s="97">
        <f>W6</f>
        <v>6.5210154203727182</v>
      </c>
      <c r="P6" s="103">
        <f>SUMSQ(B6:M8)</f>
        <v>0.92270700000000005</v>
      </c>
      <c r="Q6" s="103">
        <f>($B$2*SUM(B6:E8)+$F$2*SUM(F6:I8)+$J$2*SUM(J6:M8))^2</f>
        <v>37516.126004639984</v>
      </c>
      <c r="R6" s="103">
        <f>SUMSQ($B$2,$F$2,$J$2)</f>
        <v>3388.88</v>
      </c>
      <c r="S6" s="103">
        <f>Q6/12/R6</f>
        <v>0.9225301083897921</v>
      </c>
      <c r="T6" s="103">
        <f>P6-S6</f>
        <v>1.7689161020795208E-4</v>
      </c>
      <c r="U6" s="103">
        <f>12*3-1</f>
        <v>35</v>
      </c>
      <c r="V6" s="103">
        <f>T6/U6</f>
        <v>5.0540460059414883E-6</v>
      </c>
      <c r="W6" s="103">
        <f>10*LOG((S6-V6)/12/R6/V6)</f>
        <v>6.5210154203727182</v>
      </c>
    </row>
    <row r="7" spans="1:23">
      <c r="A7" s="4"/>
      <c r="B7" s="1">
        <v>0.158</v>
      </c>
      <c r="C7" s="1">
        <v>0.158</v>
      </c>
      <c r="D7" s="1">
        <v>0.159</v>
      </c>
      <c r="E7" s="1">
        <v>0.158</v>
      </c>
      <c r="F7" s="1">
        <v>0.161</v>
      </c>
      <c r="G7" s="1">
        <v>0.16</v>
      </c>
      <c r="H7" s="1">
        <v>0.16</v>
      </c>
      <c r="I7" s="1">
        <v>0.16</v>
      </c>
      <c r="J7" s="1">
        <v>0.16200000000000001</v>
      </c>
      <c r="K7" s="1">
        <v>0.16300000000000001</v>
      </c>
      <c r="L7" s="1">
        <v>0.16200000000000001</v>
      </c>
      <c r="M7" s="1">
        <v>0.16300000000000001</v>
      </c>
      <c r="N7" s="98"/>
      <c r="P7" s="103"/>
      <c r="Q7" s="103"/>
      <c r="R7" s="103"/>
      <c r="S7" s="103"/>
      <c r="T7" s="103"/>
      <c r="U7" s="103"/>
      <c r="V7" s="103"/>
      <c r="W7" s="103"/>
    </row>
    <row r="8" spans="1:23">
      <c r="A8" s="5"/>
      <c r="B8" s="1">
        <v>0.157</v>
      </c>
      <c r="C8" s="1">
        <v>0.158</v>
      </c>
      <c r="D8" s="1">
        <v>0.158</v>
      </c>
      <c r="E8" s="1">
        <v>0.159</v>
      </c>
      <c r="F8" s="1">
        <v>0.16</v>
      </c>
      <c r="G8" s="1">
        <v>0.159</v>
      </c>
      <c r="H8" s="1">
        <v>0.16</v>
      </c>
      <c r="I8" s="1">
        <v>0.161</v>
      </c>
      <c r="J8" s="1">
        <v>0.16400000000000001</v>
      </c>
      <c r="K8" s="1">
        <v>0.16200000000000001</v>
      </c>
      <c r="L8" s="1">
        <v>0.16200000000000001</v>
      </c>
      <c r="M8" s="1">
        <v>0.16200000000000001</v>
      </c>
      <c r="N8" s="99"/>
      <c r="P8" s="103"/>
      <c r="Q8" s="103"/>
      <c r="R8" s="103"/>
      <c r="S8" s="103"/>
      <c r="T8" s="103"/>
      <c r="U8" s="103"/>
      <c r="V8" s="103"/>
      <c r="W8" s="103"/>
    </row>
    <row r="9" spans="1:23">
      <c r="A9" s="3">
        <v>3</v>
      </c>
      <c r="B9" s="1">
        <v>0.16900000000000001</v>
      </c>
      <c r="C9" s="1">
        <v>0.17100000000000001</v>
      </c>
      <c r="D9" s="1">
        <v>0.16700000000000001</v>
      </c>
      <c r="E9" s="1">
        <v>0.16500000000000001</v>
      </c>
      <c r="F9" s="1">
        <v>0.17100000000000001</v>
      </c>
      <c r="G9" s="1">
        <v>0.17100000000000001</v>
      </c>
      <c r="H9" s="1">
        <v>0.17</v>
      </c>
      <c r="I9" s="1">
        <v>0.16900000000000001</v>
      </c>
      <c r="J9" s="1">
        <v>0.17299999999999999</v>
      </c>
      <c r="K9" s="1">
        <v>0.17</v>
      </c>
      <c r="L9" s="1">
        <v>0.17299999999999999</v>
      </c>
      <c r="M9" s="1">
        <v>0.17100000000000001</v>
      </c>
      <c r="N9" s="97">
        <f>W9</f>
        <v>5.8554871516793403</v>
      </c>
      <c r="P9" s="103">
        <f>SUMSQ(B9:M11)</f>
        <v>1.0362710000000004</v>
      </c>
      <c r="Q9" s="103">
        <f>($B$2*SUM(B9:E11)+$F$2*SUM(F9:I11)+$J$2*SUM(J9:M11))^2</f>
        <v>42132.160225440013</v>
      </c>
      <c r="R9" s="103">
        <f>SUMSQ($B$2,$F$2,$J$2)</f>
        <v>3388.88</v>
      </c>
      <c r="S9" s="103">
        <f>Q9/12/R9</f>
        <v>1.036039444335592</v>
      </c>
      <c r="T9" s="103">
        <f>P9-S9</f>
        <v>2.3155566440835607E-4</v>
      </c>
      <c r="U9" s="103">
        <f>12*3-1</f>
        <v>35</v>
      </c>
      <c r="V9" s="103">
        <f>T9/U9</f>
        <v>6.6158761259530308E-6</v>
      </c>
      <c r="W9" s="103">
        <f>10*LOG((S9-V9)/12/R9/V9)</f>
        <v>5.8554871516793403</v>
      </c>
    </row>
    <row r="10" spans="1:23">
      <c r="A10" s="4"/>
      <c r="B10" s="1">
        <v>0.16900000000000001</v>
      </c>
      <c r="C10" s="1">
        <v>0.16800000000000001</v>
      </c>
      <c r="D10" s="1">
        <v>0.16800000000000001</v>
      </c>
      <c r="E10" s="1">
        <v>0.16300000000000001</v>
      </c>
      <c r="F10" s="1">
        <v>0.17100000000000001</v>
      </c>
      <c r="G10" s="1">
        <v>0.16900000000000001</v>
      </c>
      <c r="H10" s="1">
        <v>0.16600000000000001</v>
      </c>
      <c r="I10" s="1">
        <v>0.17100000000000001</v>
      </c>
      <c r="J10" s="1">
        <v>0.17199999999999999</v>
      </c>
      <c r="K10" s="1">
        <v>0.17199999999999999</v>
      </c>
      <c r="L10" s="1">
        <v>0.17299999999999999</v>
      </c>
      <c r="M10" s="1">
        <v>0.17299999999999999</v>
      </c>
      <c r="N10" s="98"/>
      <c r="P10" s="103"/>
      <c r="Q10" s="103"/>
      <c r="R10" s="103"/>
      <c r="S10" s="103"/>
      <c r="T10" s="103"/>
      <c r="U10" s="103"/>
      <c r="V10" s="103"/>
      <c r="W10" s="103"/>
    </row>
    <row r="11" spans="1:23">
      <c r="A11" s="5"/>
      <c r="B11" s="1">
        <v>0.16700000000000001</v>
      </c>
      <c r="C11" s="1">
        <v>0.16500000000000001</v>
      </c>
      <c r="D11" s="1">
        <v>0.16600000000000001</v>
      </c>
      <c r="E11" s="1">
        <v>0.16500000000000001</v>
      </c>
      <c r="F11" s="1">
        <v>0.17100000000000001</v>
      </c>
      <c r="G11" s="1">
        <v>0.17</v>
      </c>
      <c r="H11" s="1">
        <v>0.16800000000000001</v>
      </c>
      <c r="I11" s="1">
        <v>0.16800000000000001</v>
      </c>
      <c r="J11" s="1">
        <v>0.17499999999999999</v>
      </c>
      <c r="K11" s="1">
        <v>0.17100000000000001</v>
      </c>
      <c r="L11" s="1">
        <v>0.17399999999999999</v>
      </c>
      <c r="M11" s="1">
        <v>0.17199999999999999</v>
      </c>
      <c r="N11" s="99"/>
      <c r="P11" s="103"/>
      <c r="Q11" s="103"/>
      <c r="R11" s="103"/>
      <c r="S11" s="103"/>
      <c r="T11" s="103"/>
      <c r="U11" s="103"/>
      <c r="V11" s="103"/>
      <c r="W11" s="103"/>
    </row>
    <row r="12" spans="1:23">
      <c r="A12" s="3">
        <v>4</v>
      </c>
      <c r="B12" s="1">
        <v>0.14699999999999999</v>
      </c>
      <c r="C12" s="1">
        <v>0.14599999999999999</v>
      </c>
      <c r="D12" s="1">
        <v>0.14699999999999999</v>
      </c>
      <c r="E12" s="1">
        <v>0.14599999999999999</v>
      </c>
      <c r="F12" s="1">
        <v>0.14799999999999999</v>
      </c>
      <c r="G12" s="1">
        <v>0.14799999999999999</v>
      </c>
      <c r="H12" s="1">
        <v>0.14799999999999999</v>
      </c>
      <c r="I12" s="1">
        <v>0.14899999999999999</v>
      </c>
      <c r="J12" s="1">
        <v>0.151</v>
      </c>
      <c r="K12" s="1">
        <v>0.151</v>
      </c>
      <c r="L12" s="1">
        <v>0.14899999999999999</v>
      </c>
      <c r="M12" s="1">
        <v>0.151</v>
      </c>
      <c r="N12" s="97">
        <f>W12</f>
        <v>5.7460815138619648</v>
      </c>
      <c r="P12" s="103">
        <f>SUMSQ(B12:M14)</f>
        <v>0.7942889999999998</v>
      </c>
      <c r="Q12" s="103">
        <f>($B$2*SUM(B12:E14)+$F$2*SUM(F12:I14)+$J$2*SUM(J12:M14))^2</f>
        <v>32293.599497639996</v>
      </c>
      <c r="R12" s="103">
        <f>SUMSQ($B$2,$F$2,$J$2)</f>
        <v>3388.88</v>
      </c>
      <c r="S12" s="103">
        <f>Q12/12/R12</f>
        <v>0.79410698858324857</v>
      </c>
      <c r="T12" s="103">
        <f>P12-S12</f>
        <v>1.8201141675122656E-4</v>
      </c>
      <c r="U12" s="103">
        <f>12*3-1</f>
        <v>35</v>
      </c>
      <c r="V12" s="103">
        <f>T12/U12</f>
        <v>5.2003261928921876E-6</v>
      </c>
      <c r="W12" s="103">
        <f>10*LOG((S12-V12)/12/R12/V12)</f>
        <v>5.7460815138619648</v>
      </c>
    </row>
    <row r="13" spans="1:23">
      <c r="A13" s="4"/>
      <c r="B13" s="1">
        <v>0.14699999999999999</v>
      </c>
      <c r="C13" s="1">
        <v>0.14799999999999999</v>
      </c>
      <c r="D13" s="1">
        <v>0.14599999999999999</v>
      </c>
      <c r="E13" s="1">
        <v>0.14899999999999999</v>
      </c>
      <c r="F13" s="1">
        <v>0.14799999999999999</v>
      </c>
      <c r="G13" s="1">
        <v>0.14799999999999999</v>
      </c>
      <c r="H13" s="1">
        <v>0.14799999999999999</v>
      </c>
      <c r="I13" s="1">
        <v>0.14799999999999999</v>
      </c>
      <c r="J13" s="1">
        <v>0.14899999999999999</v>
      </c>
      <c r="K13" s="1">
        <v>0.151</v>
      </c>
      <c r="L13" s="1">
        <v>0.14899999999999999</v>
      </c>
      <c r="M13" s="1">
        <v>0.151</v>
      </c>
      <c r="N13" s="98"/>
      <c r="P13" s="103"/>
      <c r="Q13" s="103"/>
      <c r="R13" s="103"/>
      <c r="S13" s="103"/>
      <c r="T13" s="103"/>
      <c r="U13" s="103"/>
      <c r="V13" s="103"/>
      <c r="W13" s="103"/>
    </row>
    <row r="14" spans="1:23">
      <c r="A14" s="5"/>
      <c r="B14" s="1">
        <v>0.14599999999999999</v>
      </c>
      <c r="C14" s="1">
        <v>0.14499999999999999</v>
      </c>
      <c r="D14" s="1">
        <v>0.14699999999999999</v>
      </c>
      <c r="E14" s="1">
        <v>0.14699999999999999</v>
      </c>
      <c r="F14" s="1">
        <v>0.14799999999999999</v>
      </c>
      <c r="G14" s="1">
        <v>0.14899999999999999</v>
      </c>
      <c r="H14" s="1">
        <v>0.14899999999999999</v>
      </c>
      <c r="I14" s="1">
        <v>0.14899999999999999</v>
      </c>
      <c r="J14" s="1">
        <v>0.152</v>
      </c>
      <c r="K14" s="1">
        <v>0.151</v>
      </c>
      <c r="L14" s="1">
        <v>0.151</v>
      </c>
      <c r="M14" s="1">
        <v>0.15</v>
      </c>
      <c r="N14" s="99"/>
      <c r="P14" s="103"/>
      <c r="Q14" s="103"/>
      <c r="R14" s="103"/>
      <c r="S14" s="103"/>
      <c r="T14" s="103"/>
      <c r="U14" s="103"/>
      <c r="V14" s="103"/>
      <c r="W14" s="103"/>
    </row>
    <row r="15" spans="1:23">
      <c r="A15" s="3">
        <v>5</v>
      </c>
      <c r="B15" s="1">
        <v>0.161</v>
      </c>
      <c r="C15" s="1">
        <v>0.159</v>
      </c>
      <c r="D15" s="1">
        <v>0.158</v>
      </c>
      <c r="E15" s="1">
        <v>0.159</v>
      </c>
      <c r="F15" s="1">
        <v>0.16500000000000001</v>
      </c>
      <c r="G15" s="1">
        <v>0.16300000000000001</v>
      </c>
      <c r="H15" s="1">
        <v>0.16200000000000001</v>
      </c>
      <c r="I15" s="1">
        <v>0.16200000000000001</v>
      </c>
      <c r="J15" s="1">
        <v>0.16900000000000001</v>
      </c>
      <c r="K15" s="1">
        <v>0.16600000000000001</v>
      </c>
      <c r="L15" s="1">
        <v>0.16600000000000001</v>
      </c>
      <c r="M15" s="1">
        <v>0.16500000000000001</v>
      </c>
      <c r="N15" s="97">
        <f>W15</f>
        <v>7.1835843407006292</v>
      </c>
      <c r="P15" s="103">
        <f>SUMSQ(B15:M17)</f>
        <v>0.95152800000000004</v>
      </c>
      <c r="Q15" s="103">
        <f>($B$2*SUM(B15:E17)+$F$2*SUM(F15:I17)+$J$2*SUM(J15:M17))^2</f>
        <v>38689.001703039998</v>
      </c>
      <c r="R15" s="103">
        <f>SUMSQ($B$2,$F$2,$J$2)</f>
        <v>3388.88</v>
      </c>
      <c r="S15" s="103">
        <f>Q15/12/R15</f>
        <v>0.95137138973741564</v>
      </c>
      <c r="T15" s="103">
        <f>P15-S15</f>
        <v>1.5661026258440014E-4</v>
      </c>
      <c r="U15" s="103">
        <f>12*3-1</f>
        <v>35</v>
      </c>
      <c r="V15" s="103">
        <f>T15/U15</f>
        <v>4.4745789309828614E-6</v>
      </c>
      <c r="W15" s="103">
        <f>10*LOG((S15-V15)/12/R15/V15)</f>
        <v>7.1835843407006292</v>
      </c>
    </row>
    <row r="16" spans="1:23">
      <c r="A16" s="4"/>
      <c r="B16" s="1">
        <v>0.16200000000000001</v>
      </c>
      <c r="C16" s="1">
        <v>0.16</v>
      </c>
      <c r="D16" s="1">
        <v>0.159</v>
      </c>
      <c r="E16" s="1">
        <v>0.158</v>
      </c>
      <c r="F16" s="1">
        <v>0.16200000000000001</v>
      </c>
      <c r="G16" s="1">
        <v>0.16200000000000001</v>
      </c>
      <c r="H16" s="1">
        <v>0.16300000000000001</v>
      </c>
      <c r="I16" s="1">
        <v>0.16300000000000001</v>
      </c>
      <c r="J16" s="1">
        <v>0.16300000000000001</v>
      </c>
      <c r="K16" s="1">
        <v>0.16500000000000001</v>
      </c>
      <c r="L16" s="1">
        <v>0.16400000000000001</v>
      </c>
      <c r="M16" s="1">
        <v>0.16400000000000001</v>
      </c>
      <c r="N16" s="98"/>
      <c r="P16" s="103"/>
      <c r="Q16" s="103"/>
      <c r="R16" s="103"/>
      <c r="S16" s="103"/>
      <c r="T16" s="103"/>
      <c r="U16" s="103"/>
      <c r="V16" s="103"/>
      <c r="W16" s="103"/>
    </row>
    <row r="17" spans="1:23">
      <c r="A17" s="5"/>
      <c r="B17" s="1">
        <v>0.161</v>
      </c>
      <c r="C17" s="1">
        <v>0.16</v>
      </c>
      <c r="D17" s="1">
        <v>0.159</v>
      </c>
      <c r="E17" s="1">
        <v>0.158</v>
      </c>
      <c r="F17" s="1">
        <v>0.16400000000000001</v>
      </c>
      <c r="G17" s="1">
        <v>0.16300000000000001</v>
      </c>
      <c r="H17" s="1">
        <v>0.16300000000000001</v>
      </c>
      <c r="I17" s="1">
        <v>0.16400000000000001</v>
      </c>
      <c r="J17" s="1">
        <v>0.16400000000000001</v>
      </c>
      <c r="K17" s="1">
        <v>0.16400000000000001</v>
      </c>
      <c r="L17" s="1">
        <v>0.16600000000000001</v>
      </c>
      <c r="M17" s="1">
        <v>0.16600000000000001</v>
      </c>
      <c r="N17" s="99"/>
      <c r="P17" s="103"/>
      <c r="Q17" s="103"/>
      <c r="R17" s="103"/>
      <c r="S17" s="103"/>
      <c r="T17" s="103"/>
      <c r="U17" s="103"/>
      <c r="V17" s="103"/>
      <c r="W17" s="103"/>
    </row>
    <row r="18" spans="1:23">
      <c r="A18" s="3">
        <v>6</v>
      </c>
      <c r="B18" s="1">
        <v>0.159</v>
      </c>
      <c r="C18" s="1">
        <v>0.16</v>
      </c>
      <c r="D18" s="1">
        <v>0.157</v>
      </c>
      <c r="E18" s="1">
        <v>0.156</v>
      </c>
      <c r="F18" s="1">
        <v>0.16200000000000001</v>
      </c>
      <c r="G18" s="1">
        <v>0.161</v>
      </c>
      <c r="H18" s="1">
        <v>0.159</v>
      </c>
      <c r="I18" s="1">
        <v>0.16</v>
      </c>
      <c r="J18" s="1">
        <v>0.16300000000000001</v>
      </c>
      <c r="K18" s="1">
        <v>0.16400000000000001</v>
      </c>
      <c r="L18" s="1">
        <v>0.16300000000000001</v>
      </c>
      <c r="M18" s="1">
        <v>0.16300000000000001</v>
      </c>
      <c r="N18" s="97">
        <f>W18</f>
        <v>7.9396760928413146</v>
      </c>
      <c r="P18" s="103">
        <f>SUMSQ(B18:M20)</f>
        <v>0.93018800000000024</v>
      </c>
      <c r="Q18" s="103">
        <f>($B$2*SUM(B18:E20)+$F$2*SUM(F18:I20)+$J$2*SUM(J18:M20))^2</f>
        <v>37822.314816160004</v>
      </c>
      <c r="R18" s="103">
        <f>SUMSQ($B$2,$F$2,$J$2)</f>
        <v>3388.88</v>
      </c>
      <c r="S18" s="103">
        <f>Q18/12/R18</f>
        <v>0.93005936120881627</v>
      </c>
      <c r="T18" s="103">
        <f>P18-S18</f>
        <v>1.2863879118396593E-4</v>
      </c>
      <c r="U18" s="103">
        <f>12*3-1</f>
        <v>35</v>
      </c>
      <c r="V18" s="103">
        <f>T18/U18</f>
        <v>3.675394033827598E-6</v>
      </c>
      <c r="W18" s="103">
        <f>10*LOG((S18-V18)/12/R18/V18)</f>
        <v>7.9396760928413146</v>
      </c>
    </row>
    <row r="19" spans="1:23">
      <c r="A19" s="4"/>
      <c r="B19" s="1">
        <v>0.158</v>
      </c>
      <c r="C19" s="1">
        <v>0.159</v>
      </c>
      <c r="D19" s="1">
        <v>0.158</v>
      </c>
      <c r="E19" s="1">
        <v>0.158</v>
      </c>
      <c r="F19" s="1">
        <v>0.161</v>
      </c>
      <c r="G19" s="1">
        <v>0.159</v>
      </c>
      <c r="H19" s="1">
        <v>0.16</v>
      </c>
      <c r="I19" s="1">
        <v>0.161</v>
      </c>
      <c r="J19" s="1">
        <v>0.16500000000000001</v>
      </c>
      <c r="K19" s="1">
        <v>0.16300000000000001</v>
      </c>
      <c r="L19" s="1">
        <v>0.16400000000000001</v>
      </c>
      <c r="M19" s="1">
        <v>0.16500000000000001</v>
      </c>
      <c r="N19" s="98"/>
      <c r="P19" s="103"/>
      <c r="Q19" s="103"/>
      <c r="R19" s="103"/>
      <c r="S19" s="103"/>
      <c r="T19" s="103"/>
      <c r="U19" s="103"/>
      <c r="V19" s="103"/>
      <c r="W19" s="103"/>
    </row>
    <row r="20" spans="1:23">
      <c r="A20" s="5"/>
      <c r="B20" s="1">
        <v>0.158</v>
      </c>
      <c r="C20" s="1">
        <v>0.158</v>
      </c>
      <c r="D20" s="1">
        <v>0.156</v>
      </c>
      <c r="E20" s="1">
        <v>0.158</v>
      </c>
      <c r="F20" s="1">
        <v>0.16200000000000001</v>
      </c>
      <c r="G20" s="1">
        <v>0.16200000000000001</v>
      </c>
      <c r="H20" s="1">
        <v>0.159</v>
      </c>
      <c r="I20" s="1">
        <v>0.16</v>
      </c>
      <c r="J20" s="1">
        <v>0.16300000000000001</v>
      </c>
      <c r="K20" s="1">
        <v>0.16400000000000001</v>
      </c>
      <c r="L20" s="1">
        <v>0.16200000000000001</v>
      </c>
      <c r="M20" s="1">
        <v>0.16600000000000001</v>
      </c>
      <c r="N20" s="99"/>
      <c r="P20" s="103"/>
      <c r="Q20" s="103"/>
      <c r="R20" s="103"/>
      <c r="S20" s="103"/>
      <c r="T20" s="103"/>
      <c r="U20" s="103"/>
      <c r="V20" s="103"/>
      <c r="W20" s="103"/>
    </row>
    <row r="21" spans="1:23">
      <c r="A21" s="3">
        <v>7</v>
      </c>
      <c r="B21" s="1">
        <v>0.20200000000000001</v>
      </c>
      <c r="C21" s="1">
        <v>0.20499999999999999</v>
      </c>
      <c r="D21" s="1">
        <v>0.20699999999999999</v>
      </c>
      <c r="E21" s="1">
        <v>0.19900000000000001</v>
      </c>
      <c r="F21" s="1">
        <v>0.21</v>
      </c>
      <c r="G21" s="1">
        <v>0.21199999999999999</v>
      </c>
      <c r="H21" s="1">
        <v>0.20499999999999999</v>
      </c>
      <c r="I21" s="1">
        <v>0.21099999999999999</v>
      </c>
      <c r="J21" s="1">
        <v>0.21</v>
      </c>
      <c r="K21" s="1">
        <v>0.21199999999999999</v>
      </c>
      <c r="L21" s="1">
        <v>0.20799999999999999</v>
      </c>
      <c r="M21" s="1">
        <v>0.214</v>
      </c>
      <c r="N21" s="97">
        <f>W21</f>
        <v>2.472638488911306</v>
      </c>
      <c r="P21" s="103">
        <f>SUMSQ(B21:M23)</f>
        <v>1.5501290000000001</v>
      </c>
      <c r="Q21" s="103">
        <f>($B$2*SUM(B21:E23)+$F$2*SUM(F21:I23)+$J$2*SUM(J21:M23))^2</f>
        <v>63007.726979559993</v>
      </c>
      <c r="R21" s="103">
        <f>SUMSQ($B$2,$F$2,$J$2)</f>
        <v>3388.88</v>
      </c>
      <c r="S21" s="103">
        <f>Q21/12/R21</f>
        <v>1.5493743994958016</v>
      </c>
      <c r="T21" s="103">
        <f>P21-S21</f>
        <v>7.5460050419851044E-4</v>
      </c>
      <c r="U21" s="103">
        <f>12*3-1</f>
        <v>35</v>
      </c>
      <c r="V21" s="103">
        <f>T21/U21</f>
        <v>2.1560014405671728E-5</v>
      </c>
      <c r="W21" s="103">
        <f>10*LOG((S21-V21)/12/R21/V21)</f>
        <v>2.472638488911306</v>
      </c>
    </row>
    <row r="22" spans="1:23">
      <c r="A22" s="4"/>
      <c r="B22" s="1">
        <v>0.19900000000000001</v>
      </c>
      <c r="C22" s="1">
        <v>0.20300000000000001</v>
      </c>
      <c r="D22" s="1">
        <v>0.20799999999999999</v>
      </c>
      <c r="E22" s="1">
        <v>0.20799999999999999</v>
      </c>
      <c r="F22" s="1">
        <v>0.20499999999999999</v>
      </c>
      <c r="G22" s="1">
        <v>0.20200000000000001</v>
      </c>
      <c r="H22" s="1">
        <v>0.20399999999999999</v>
      </c>
      <c r="I22" s="1">
        <v>0.20399999999999999</v>
      </c>
      <c r="J22" s="1">
        <v>0.20499999999999999</v>
      </c>
      <c r="K22" s="1">
        <v>0.21299999999999999</v>
      </c>
      <c r="L22" s="1">
        <v>0.20699999999999999</v>
      </c>
      <c r="M22" s="1">
        <v>0.21</v>
      </c>
      <c r="N22" s="98"/>
      <c r="P22" s="103"/>
      <c r="Q22" s="103"/>
      <c r="R22" s="103"/>
      <c r="S22" s="103"/>
      <c r="T22" s="103"/>
      <c r="U22" s="103"/>
      <c r="V22" s="103"/>
      <c r="W22" s="103"/>
    </row>
    <row r="23" spans="1:23">
      <c r="A23" s="5"/>
      <c r="B23" s="1">
        <v>0.20799999999999999</v>
      </c>
      <c r="C23" s="1">
        <v>0.20499999999999999</v>
      </c>
      <c r="D23" s="1">
        <v>0.20699999999999999</v>
      </c>
      <c r="E23" s="1">
        <v>0.20799999999999999</v>
      </c>
      <c r="F23" s="1">
        <v>0.21199999999999999</v>
      </c>
      <c r="G23" s="1">
        <v>0.21099999999999999</v>
      </c>
      <c r="H23" s="1">
        <v>0.21</v>
      </c>
      <c r="I23" s="1">
        <v>0.21</v>
      </c>
      <c r="J23" s="1">
        <v>0.20399999999999999</v>
      </c>
      <c r="K23" s="1">
        <v>0.20899999999999999</v>
      </c>
      <c r="L23" s="1">
        <v>0.21299999999999999</v>
      </c>
      <c r="M23" s="1">
        <v>0.20899999999999999</v>
      </c>
      <c r="N23" s="99"/>
      <c r="P23" s="103"/>
      <c r="Q23" s="103"/>
      <c r="R23" s="103"/>
      <c r="S23" s="103"/>
      <c r="T23" s="103"/>
      <c r="U23" s="103"/>
      <c r="V23" s="103"/>
      <c r="W23" s="103"/>
    </row>
    <row r="24" spans="1:23">
      <c r="A24" s="3">
        <v>8</v>
      </c>
      <c r="B24" s="1">
        <v>0.19</v>
      </c>
      <c r="C24" s="1">
        <v>0.19900000000000001</v>
      </c>
      <c r="D24" s="1">
        <v>0.19400000000000001</v>
      </c>
      <c r="E24" s="1">
        <v>0.19</v>
      </c>
      <c r="F24" s="1">
        <v>0.19500000000000001</v>
      </c>
      <c r="G24" s="1">
        <v>0.193</v>
      </c>
      <c r="H24" s="1">
        <v>0.19</v>
      </c>
      <c r="I24" s="1">
        <v>0.193</v>
      </c>
      <c r="J24" s="1">
        <v>0.193</v>
      </c>
      <c r="K24" s="1">
        <v>0.20699999999999999</v>
      </c>
      <c r="L24" s="1">
        <v>0.2</v>
      </c>
      <c r="M24" s="1">
        <v>0.2</v>
      </c>
      <c r="N24" s="97">
        <f>W24</f>
        <v>0.76930842016644396</v>
      </c>
      <c r="P24" s="103">
        <f>SUMSQ(B24:M26)</f>
        <v>1.3586760000000002</v>
      </c>
      <c r="Q24" s="103">
        <f>($B$2*SUM(B24:E26)+$F$2*SUM(F24:I26)+$J$2*SUM(J24:M26))^2</f>
        <v>55212.874665640011</v>
      </c>
      <c r="R24" s="103">
        <f>SUMSQ($B$2,$F$2,$J$2)</f>
        <v>3388.88</v>
      </c>
      <c r="S24" s="103">
        <f>Q24/12/R24</f>
        <v>1.3576972004920016</v>
      </c>
      <c r="T24" s="103">
        <f>P24-S24</f>
        <v>9.7879950799861781E-4</v>
      </c>
      <c r="U24" s="103">
        <f>12*3-1</f>
        <v>35</v>
      </c>
      <c r="V24" s="103">
        <f>T24/U24</f>
        <v>2.7965700228531938E-5</v>
      </c>
      <c r="W24" s="103">
        <f>10*LOG((S24-V24)/12/R24/V24)</f>
        <v>0.76930842016644396</v>
      </c>
    </row>
    <row r="25" spans="1:23">
      <c r="A25" s="4"/>
      <c r="B25" s="1">
        <v>0.19500000000000001</v>
      </c>
      <c r="C25" s="1">
        <v>0.193</v>
      </c>
      <c r="D25" s="1">
        <v>0.189</v>
      </c>
      <c r="E25" s="1">
        <v>0.192</v>
      </c>
      <c r="F25" s="1">
        <v>0.19400000000000001</v>
      </c>
      <c r="G25" s="1">
        <v>0.192</v>
      </c>
      <c r="H25" s="1">
        <v>0.191</v>
      </c>
      <c r="I25" s="1">
        <v>0.187</v>
      </c>
      <c r="J25" s="1">
        <v>0.19800000000000001</v>
      </c>
      <c r="K25" s="1">
        <v>0.19</v>
      </c>
      <c r="L25" s="1">
        <v>0.19500000000000001</v>
      </c>
      <c r="M25" s="1">
        <v>0.19900000000000001</v>
      </c>
      <c r="N25" s="98"/>
      <c r="P25" s="103"/>
      <c r="Q25" s="103"/>
      <c r="R25" s="103"/>
      <c r="S25" s="103"/>
      <c r="T25" s="103"/>
      <c r="U25" s="103"/>
      <c r="V25" s="103"/>
      <c r="W25" s="103"/>
    </row>
    <row r="26" spans="1:23">
      <c r="A26" s="5"/>
      <c r="B26" s="1">
        <v>0.189</v>
      </c>
      <c r="C26" s="1">
        <v>0.19900000000000001</v>
      </c>
      <c r="D26" s="1">
        <v>0.19600000000000001</v>
      </c>
      <c r="E26" s="1">
        <v>0.19400000000000001</v>
      </c>
      <c r="F26" s="1">
        <v>0.191</v>
      </c>
      <c r="G26" s="1">
        <v>0.192</v>
      </c>
      <c r="H26" s="1">
        <v>0.192</v>
      </c>
      <c r="I26" s="1">
        <v>0.19900000000000001</v>
      </c>
      <c r="J26" s="1">
        <v>0.19500000000000001</v>
      </c>
      <c r="K26" s="1">
        <v>0.187</v>
      </c>
      <c r="L26" s="1">
        <v>0.19900000000000001</v>
      </c>
      <c r="M26" s="1">
        <v>0.2</v>
      </c>
      <c r="N26" s="99"/>
      <c r="P26" s="103"/>
      <c r="Q26" s="103"/>
      <c r="R26" s="103"/>
      <c r="S26" s="103"/>
      <c r="T26" s="103"/>
      <c r="U26" s="103"/>
      <c r="V26" s="103"/>
      <c r="W26" s="103"/>
    </row>
    <row r="27" spans="1:23">
      <c r="A27" s="3">
        <v>9</v>
      </c>
      <c r="B27" s="1">
        <v>0.184</v>
      </c>
      <c r="C27" s="1">
        <v>0.182</v>
      </c>
      <c r="D27" s="1">
        <v>0.183</v>
      </c>
      <c r="E27" s="1">
        <v>0.184</v>
      </c>
      <c r="F27" s="1">
        <v>0.188</v>
      </c>
      <c r="G27" s="1">
        <v>0.187</v>
      </c>
      <c r="H27" s="1">
        <v>0.183</v>
      </c>
      <c r="I27" s="1">
        <v>0.184</v>
      </c>
      <c r="J27" s="1">
        <v>0.187</v>
      </c>
      <c r="K27" s="1">
        <v>0.187</v>
      </c>
      <c r="L27" s="1">
        <v>0.189</v>
      </c>
      <c r="M27" s="1">
        <v>0.188</v>
      </c>
      <c r="N27" s="97">
        <f>W27</f>
        <v>4.8068846342353702</v>
      </c>
      <c r="P27" s="103">
        <f>SUMSQ(B27:M29)</f>
        <v>1.2349310000000004</v>
      </c>
      <c r="Q27" s="103">
        <f>($B$2*SUM(B27:E29)+$F$2*SUM(F27:I29)+$J$2*SUM(J27:M29))^2</f>
        <v>50206.110115840005</v>
      </c>
      <c r="R27" s="103">
        <f>SUMSQ($B$2,$F$2,$J$2)</f>
        <v>3388.88</v>
      </c>
      <c r="S27" s="103">
        <f>Q27/12/R27</f>
        <v>1.2345797165002401</v>
      </c>
      <c r="T27" s="103">
        <f>P27-S27</f>
        <v>3.5128349976032425E-4</v>
      </c>
      <c r="U27" s="103">
        <f>12*3-1</f>
        <v>35</v>
      </c>
      <c r="V27" s="103">
        <f>T27/U27</f>
        <v>1.0036671421723549E-5</v>
      </c>
      <c r="W27" s="103">
        <f>10*LOG((S27-V27)/12/R27/V27)</f>
        <v>4.8068846342353702</v>
      </c>
    </row>
    <row r="28" spans="1:23">
      <c r="A28" s="4"/>
      <c r="B28" s="1">
        <v>0.182</v>
      </c>
      <c r="C28" s="1">
        <v>0.182</v>
      </c>
      <c r="D28" s="1">
        <v>0.185</v>
      </c>
      <c r="E28" s="1">
        <v>0.182</v>
      </c>
      <c r="F28" s="1">
        <v>0.188</v>
      </c>
      <c r="G28" s="1">
        <v>0.185</v>
      </c>
      <c r="H28" s="1">
        <v>0.184</v>
      </c>
      <c r="I28" s="1">
        <v>0.183</v>
      </c>
      <c r="J28" s="1">
        <v>0.188</v>
      </c>
      <c r="K28" s="1">
        <v>0.185</v>
      </c>
      <c r="L28" s="1">
        <v>0.188</v>
      </c>
      <c r="M28" s="1">
        <v>0.189</v>
      </c>
      <c r="N28" s="98"/>
      <c r="P28" s="103"/>
      <c r="Q28" s="103"/>
      <c r="R28" s="103"/>
      <c r="S28" s="103"/>
      <c r="T28" s="103"/>
      <c r="U28" s="103"/>
      <c r="V28" s="103"/>
      <c r="W28" s="103"/>
    </row>
    <row r="29" spans="1:23">
      <c r="A29" s="5"/>
      <c r="B29" s="1">
        <v>0.183</v>
      </c>
      <c r="C29" s="1">
        <v>0.184</v>
      </c>
      <c r="D29" s="1">
        <v>0.18</v>
      </c>
      <c r="E29" s="1">
        <v>0.182</v>
      </c>
      <c r="F29" s="1">
        <v>0.188</v>
      </c>
      <c r="G29" s="1">
        <v>0.188</v>
      </c>
      <c r="H29" s="1">
        <v>0.182</v>
      </c>
      <c r="I29" s="1">
        <v>0.185</v>
      </c>
      <c r="J29" s="1">
        <v>0.189</v>
      </c>
      <c r="K29" s="1">
        <v>0.184</v>
      </c>
      <c r="L29" s="1">
        <v>0.189</v>
      </c>
      <c r="M29" s="1">
        <v>0.186</v>
      </c>
      <c r="N29" s="99"/>
      <c r="P29" s="103"/>
      <c r="Q29" s="103"/>
      <c r="R29" s="103"/>
      <c r="S29" s="103"/>
      <c r="T29" s="103"/>
      <c r="U29" s="103"/>
      <c r="V29" s="103"/>
      <c r="W29" s="103"/>
    </row>
    <row r="30" spans="1:23">
      <c r="A30" s="3">
        <v>10</v>
      </c>
      <c r="B30" s="1">
        <v>0.21299999999999999</v>
      </c>
      <c r="C30" s="1">
        <v>0.219</v>
      </c>
      <c r="D30" s="1">
        <v>0.219</v>
      </c>
      <c r="E30" s="1">
        <v>0.20899999999999999</v>
      </c>
      <c r="F30" s="1">
        <v>0.223</v>
      </c>
      <c r="G30" s="1">
        <v>0.21</v>
      </c>
      <c r="H30" s="1">
        <v>0.21</v>
      </c>
      <c r="I30" s="1">
        <v>0.21299999999999999</v>
      </c>
      <c r="J30" s="1">
        <v>0.215</v>
      </c>
      <c r="K30" s="1">
        <v>0.23</v>
      </c>
      <c r="L30" s="1">
        <v>0.29699999999999999</v>
      </c>
      <c r="M30" s="1">
        <v>0.215</v>
      </c>
      <c r="N30" s="97">
        <f>W30</f>
        <v>-6.9633941141902387</v>
      </c>
      <c r="P30" s="103">
        <f>SUMSQ(B30:M32)</f>
        <v>1.6919519999999999</v>
      </c>
      <c r="Q30" s="103">
        <f>($B$2*SUM(B30:E32)+$F$2*SUM(F30:I32)+$J$2*SUM(J30:M32))^2</f>
        <v>68512.85310016002</v>
      </c>
      <c r="R30" s="103">
        <f>SUMSQ($B$2,$F$2,$J$2)</f>
        <v>3388.88</v>
      </c>
      <c r="S30" s="103">
        <f>Q30/12/R30</f>
        <v>1.6847467083559566</v>
      </c>
      <c r="T30" s="103">
        <f>P30-S30</f>
        <v>7.2052916440432657E-3</v>
      </c>
      <c r="U30" s="103">
        <f>12*3-1</f>
        <v>35</v>
      </c>
      <c r="V30" s="103">
        <f>T30/U30</f>
        <v>2.0586547554409332E-4</v>
      </c>
      <c r="W30" s="103">
        <f>10*LOG((S30-V30)/12/R30/V30)</f>
        <v>-6.9633941141902387</v>
      </c>
    </row>
    <row r="31" spans="1:23">
      <c r="A31" s="4"/>
      <c r="B31" s="1">
        <v>0.21199999999999999</v>
      </c>
      <c r="C31" s="1">
        <v>0.20899999999999999</v>
      </c>
      <c r="D31" s="1">
        <v>0.218</v>
      </c>
      <c r="E31" s="1">
        <v>0.215</v>
      </c>
      <c r="F31" s="1">
        <v>0.20699999999999999</v>
      </c>
      <c r="G31" s="1">
        <v>0.20799999999999999</v>
      </c>
      <c r="H31" s="1">
        <v>0.21099999999999999</v>
      </c>
      <c r="I31" s="1">
        <v>0.214</v>
      </c>
      <c r="J31" s="1">
        <v>0.20899999999999999</v>
      </c>
      <c r="K31" s="1">
        <v>0.22500000000000001</v>
      </c>
      <c r="L31" s="1">
        <v>0.21</v>
      </c>
      <c r="M31" s="1">
        <v>0.214</v>
      </c>
      <c r="N31" s="98"/>
      <c r="P31" s="103"/>
      <c r="Q31" s="103"/>
      <c r="R31" s="103"/>
      <c r="S31" s="103"/>
      <c r="T31" s="103"/>
      <c r="U31" s="103"/>
      <c r="V31" s="103"/>
      <c r="W31" s="103"/>
    </row>
    <row r="32" spans="1:23">
      <c r="A32" s="5"/>
      <c r="B32" s="1">
        <v>0.215</v>
      </c>
      <c r="C32" s="1">
        <v>0.214</v>
      </c>
      <c r="D32" s="1">
        <v>0.20599999999999999</v>
      </c>
      <c r="E32" s="1">
        <v>0.20200000000000001</v>
      </c>
      <c r="F32" s="1">
        <v>0.21099999999999999</v>
      </c>
      <c r="G32" s="1">
        <v>0.217</v>
      </c>
      <c r="H32" s="1">
        <v>0.21199999999999999</v>
      </c>
      <c r="I32" s="1">
        <v>0.20799999999999999</v>
      </c>
      <c r="J32" s="1">
        <v>0.222</v>
      </c>
      <c r="K32" s="1">
        <v>0.22900000000000001</v>
      </c>
      <c r="L32" s="1">
        <v>0.21299999999999999</v>
      </c>
      <c r="M32" s="1">
        <v>0.21199999999999999</v>
      </c>
      <c r="N32" s="99"/>
      <c r="P32" s="103"/>
      <c r="Q32" s="103"/>
      <c r="R32" s="103"/>
      <c r="S32" s="103"/>
      <c r="T32" s="103"/>
      <c r="U32" s="103"/>
      <c r="V32" s="103"/>
      <c r="W32" s="103"/>
    </row>
    <row r="33" spans="1:23">
      <c r="A33" s="3">
        <v>11</v>
      </c>
      <c r="B33" s="1">
        <v>0.17299999999999999</v>
      </c>
      <c r="C33" s="1">
        <v>0.17399999999999999</v>
      </c>
      <c r="D33" s="1">
        <v>0.17599999999999999</v>
      </c>
      <c r="E33" s="1">
        <v>0.17499999999999999</v>
      </c>
      <c r="F33" s="1">
        <v>0.183</v>
      </c>
      <c r="G33" s="1">
        <v>0.182</v>
      </c>
      <c r="H33" s="1">
        <v>0.189</v>
      </c>
      <c r="I33" s="1">
        <v>0.182</v>
      </c>
      <c r="J33" s="1">
        <v>0.186</v>
      </c>
      <c r="K33" s="1">
        <v>0.192</v>
      </c>
      <c r="L33" s="1">
        <v>0.183</v>
      </c>
      <c r="M33" s="1">
        <v>0.192</v>
      </c>
      <c r="N33" s="97">
        <f>W33</f>
        <v>3.4213591257327098</v>
      </c>
      <c r="P33" s="103">
        <f>SUMSQ(B33:M35)</f>
        <v>1.1953200000000002</v>
      </c>
      <c r="Q33" s="103">
        <f>($B$2*SUM(B33:E35)+$F$2*SUM(F33:I35)+$J$2*SUM(J33:M35))^2</f>
        <v>48590.531142760017</v>
      </c>
      <c r="R33" s="103">
        <f>SUMSQ($B$2,$F$2,$J$2)</f>
        <v>3388.88</v>
      </c>
      <c r="S33" s="103">
        <f>Q33/12/R33</f>
        <v>1.1948522605000278</v>
      </c>
      <c r="T33" s="103">
        <f>P33-S33</f>
        <v>4.6773949997236386E-4</v>
      </c>
      <c r="U33" s="103">
        <f>12*3-1</f>
        <v>35</v>
      </c>
      <c r="V33" s="103">
        <f>T33/U33</f>
        <v>1.3363985713496111E-5</v>
      </c>
      <c r="W33" s="103">
        <f>10*LOG((S33-V33)/12/R33/V33)</f>
        <v>3.4213591257327098</v>
      </c>
    </row>
    <row r="34" spans="1:23">
      <c r="A34" s="4"/>
      <c r="B34" s="1">
        <v>0.17499999999999999</v>
      </c>
      <c r="C34" s="1">
        <v>0.17499999999999999</v>
      </c>
      <c r="D34" s="1">
        <v>0.17799999999999999</v>
      </c>
      <c r="E34" s="1">
        <v>0.18</v>
      </c>
      <c r="F34" s="1">
        <v>0.184</v>
      </c>
      <c r="G34" s="1">
        <v>0.17899999999999999</v>
      </c>
      <c r="H34" s="1">
        <v>0.19</v>
      </c>
      <c r="I34" s="1">
        <v>0.18099999999999999</v>
      </c>
      <c r="J34" s="1">
        <v>0.185</v>
      </c>
      <c r="K34" s="1">
        <v>0.187</v>
      </c>
      <c r="L34" s="1">
        <v>0.182</v>
      </c>
      <c r="M34" s="1">
        <v>0.193</v>
      </c>
      <c r="N34" s="98"/>
      <c r="P34" s="103"/>
      <c r="Q34" s="103"/>
      <c r="R34" s="103"/>
      <c r="S34" s="103"/>
      <c r="T34" s="103"/>
      <c r="U34" s="103"/>
      <c r="V34" s="103"/>
      <c r="W34" s="103"/>
    </row>
    <row r="35" spans="1:23">
      <c r="A35" s="5"/>
      <c r="B35" s="1">
        <v>0.17399999999999999</v>
      </c>
      <c r="C35" s="1">
        <v>0.17199999999999999</v>
      </c>
      <c r="D35" s="1">
        <v>0.17699999999999999</v>
      </c>
      <c r="E35" s="1">
        <v>0.17</v>
      </c>
      <c r="F35" s="1">
        <v>0.189</v>
      </c>
      <c r="G35" s="1">
        <v>0.184</v>
      </c>
      <c r="H35" s="1">
        <v>0.18</v>
      </c>
      <c r="I35" s="1">
        <v>0.184</v>
      </c>
      <c r="J35" s="1">
        <v>0.191</v>
      </c>
      <c r="K35" s="1">
        <v>0.185</v>
      </c>
      <c r="L35" s="1">
        <v>0.19</v>
      </c>
      <c r="M35" s="1">
        <v>0.184</v>
      </c>
      <c r="N35" s="99"/>
      <c r="P35" s="103"/>
      <c r="Q35" s="103"/>
      <c r="R35" s="103"/>
      <c r="S35" s="103"/>
      <c r="T35" s="103"/>
      <c r="U35" s="103"/>
      <c r="V35" s="103"/>
      <c r="W35" s="103"/>
    </row>
    <row r="36" spans="1:23">
      <c r="A36" s="3">
        <v>12</v>
      </c>
      <c r="B36" s="1">
        <v>0.184</v>
      </c>
      <c r="C36" s="1">
        <v>0.184</v>
      </c>
      <c r="D36" s="1">
        <v>0.184</v>
      </c>
      <c r="E36" s="1">
        <v>0.18</v>
      </c>
      <c r="F36" s="1">
        <v>0.187</v>
      </c>
      <c r="G36" s="1">
        <v>0.186</v>
      </c>
      <c r="H36" s="1">
        <v>0.186</v>
      </c>
      <c r="I36" s="1">
        <v>0.185</v>
      </c>
      <c r="J36" s="1">
        <v>0.186</v>
      </c>
      <c r="K36" s="1">
        <v>0.19</v>
      </c>
      <c r="L36" s="1">
        <v>0.186</v>
      </c>
      <c r="M36" s="1">
        <v>0.183</v>
      </c>
      <c r="N36" s="97">
        <f>W36</f>
        <v>3.6689305810542523</v>
      </c>
      <c r="P36" s="103">
        <f>SUMSQ(B36:M38)</f>
        <v>1.2364189999999999</v>
      </c>
      <c r="Q36" s="103">
        <f>($B$2*SUM(B36:E38)+$F$2*SUM(F36:I38)+$J$2*SUM(J36:M38))^2</f>
        <v>50262.321894760011</v>
      </c>
      <c r="R36" s="103">
        <f>SUMSQ($B$2,$F$2,$J$2)</f>
        <v>3388.88</v>
      </c>
      <c r="S36" s="103">
        <f>Q36/12/R36</f>
        <v>1.23596197698453</v>
      </c>
      <c r="T36" s="103">
        <f>P36-S36</f>
        <v>4.5702301546990398E-4</v>
      </c>
      <c r="U36" s="103">
        <f>12*3-1</f>
        <v>35</v>
      </c>
      <c r="V36" s="103">
        <f>T36/U36</f>
        <v>1.3057800441997256E-5</v>
      </c>
      <c r="W36" s="103">
        <f>10*LOG((S36-V36)/12/R36/V36)</f>
        <v>3.6689305810542523</v>
      </c>
    </row>
    <row r="37" spans="1:23">
      <c r="A37" s="4"/>
      <c r="B37" s="1">
        <v>0.185</v>
      </c>
      <c r="C37" s="1">
        <v>0.184</v>
      </c>
      <c r="D37" s="1">
        <v>0.184</v>
      </c>
      <c r="E37" s="1">
        <v>0.183</v>
      </c>
      <c r="F37" s="1">
        <v>0.183</v>
      </c>
      <c r="G37" s="1">
        <v>0.186</v>
      </c>
      <c r="H37" s="1">
        <v>0.185</v>
      </c>
      <c r="I37" s="1">
        <v>0.184</v>
      </c>
      <c r="J37" s="1">
        <v>0.187</v>
      </c>
      <c r="K37" s="1">
        <v>0.19</v>
      </c>
      <c r="L37" s="1">
        <v>0.188</v>
      </c>
      <c r="M37" s="1">
        <v>0.189</v>
      </c>
      <c r="N37" s="98"/>
      <c r="P37" s="103"/>
      <c r="Q37" s="103"/>
      <c r="R37" s="103"/>
      <c r="S37" s="103"/>
      <c r="T37" s="103"/>
      <c r="U37" s="103"/>
      <c r="V37" s="103"/>
      <c r="W37" s="103"/>
    </row>
    <row r="38" spans="1:23">
      <c r="A38" s="5"/>
      <c r="B38" s="1">
        <v>0.184</v>
      </c>
      <c r="C38" s="1">
        <v>0.185</v>
      </c>
      <c r="D38" s="1">
        <v>0.185</v>
      </c>
      <c r="E38" s="1">
        <v>0.17799999999999999</v>
      </c>
      <c r="F38" s="1">
        <v>0.186</v>
      </c>
      <c r="G38" s="1">
        <v>0.185</v>
      </c>
      <c r="H38" s="1">
        <v>0.186</v>
      </c>
      <c r="I38" s="1">
        <v>0.185</v>
      </c>
      <c r="J38" s="1">
        <v>0.189</v>
      </c>
      <c r="K38" s="1">
        <v>0.188</v>
      </c>
      <c r="L38" s="1">
        <v>0.18099999999999999</v>
      </c>
      <c r="M38" s="1">
        <v>0.19</v>
      </c>
      <c r="N38" s="99"/>
      <c r="P38" s="103"/>
      <c r="Q38" s="103"/>
      <c r="R38" s="103"/>
      <c r="S38" s="103"/>
      <c r="T38" s="103"/>
      <c r="U38" s="103"/>
      <c r="V38" s="103"/>
      <c r="W38" s="103"/>
    </row>
  </sheetData>
  <mergeCells count="31">
    <mergeCell ref="A1:A2"/>
    <mergeCell ref="N15:N17"/>
    <mergeCell ref="N12:N14"/>
    <mergeCell ref="N9:N11"/>
    <mergeCell ref="N6:N8"/>
    <mergeCell ref="N3:N5"/>
    <mergeCell ref="B2:E2"/>
    <mergeCell ref="F2:I2"/>
    <mergeCell ref="J2:M2"/>
    <mergeCell ref="J1:M1"/>
    <mergeCell ref="F1:I1"/>
    <mergeCell ref="B1:E1"/>
    <mergeCell ref="N36:N38"/>
    <mergeCell ref="N33:N35"/>
    <mergeCell ref="N30:N32"/>
    <mergeCell ref="N27:N29"/>
    <mergeCell ref="N24:N26"/>
    <mergeCell ref="N21:N23"/>
    <mergeCell ref="N18:N20"/>
    <mergeCell ref="A18:A20"/>
    <mergeCell ref="A15:A17"/>
    <mergeCell ref="A12:A14"/>
    <mergeCell ref="A9:A11"/>
    <mergeCell ref="A6:A8"/>
    <mergeCell ref="A3:A5"/>
    <mergeCell ref="A36:A38"/>
    <mergeCell ref="A33:A35"/>
    <mergeCell ref="A30:A32"/>
    <mergeCell ref="A27:A29"/>
    <mergeCell ref="A24:A26"/>
    <mergeCell ref="A21:A2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FAF2F-51D1-1148-90D0-EBF1B30CBD25}">
  <dimension ref="A2:P96"/>
  <sheetViews>
    <sheetView topLeftCell="A53" zoomScaleNormal="85" workbookViewId="0">
      <selection activeCell="A58" sqref="A58:P95"/>
    </sheetView>
  </sheetViews>
  <sheetFormatPr baseColWidth="10" defaultColWidth="9" defaultRowHeight="13"/>
  <cols>
    <col min="1" max="1" width="12.1640625" style="30" customWidth="1"/>
    <col min="2" max="24" width="8.1640625" style="11" customWidth="1"/>
    <col min="25" max="25" width="7.1640625" style="11" customWidth="1"/>
    <col min="26" max="32" width="5.33203125" style="11" customWidth="1"/>
    <col min="33" max="256" width="9" style="11"/>
    <col min="257" max="257" width="12.1640625" style="11" customWidth="1"/>
    <col min="258" max="280" width="8.1640625" style="11" customWidth="1"/>
    <col min="281" max="281" width="7.1640625" style="11" customWidth="1"/>
    <col min="282" max="288" width="5.33203125" style="11" customWidth="1"/>
    <col min="289" max="512" width="9" style="11"/>
    <col min="513" max="513" width="12.1640625" style="11" customWidth="1"/>
    <col min="514" max="536" width="8.1640625" style="11" customWidth="1"/>
    <col min="537" max="537" width="7.1640625" style="11" customWidth="1"/>
    <col min="538" max="544" width="5.33203125" style="11" customWidth="1"/>
    <col min="545" max="768" width="9" style="11"/>
    <col min="769" max="769" width="12.1640625" style="11" customWidth="1"/>
    <col min="770" max="792" width="8.1640625" style="11" customWidth="1"/>
    <col min="793" max="793" width="7.1640625" style="11" customWidth="1"/>
    <col min="794" max="800" width="5.33203125" style="11" customWidth="1"/>
    <col min="801" max="1024" width="9" style="11"/>
    <col min="1025" max="1025" width="12.1640625" style="11" customWidth="1"/>
    <col min="1026" max="1048" width="8.1640625" style="11" customWidth="1"/>
    <col min="1049" max="1049" width="7.1640625" style="11" customWidth="1"/>
    <col min="1050" max="1056" width="5.33203125" style="11" customWidth="1"/>
    <col min="1057" max="1280" width="9" style="11"/>
    <col min="1281" max="1281" width="12.1640625" style="11" customWidth="1"/>
    <col min="1282" max="1304" width="8.1640625" style="11" customWidth="1"/>
    <col min="1305" max="1305" width="7.1640625" style="11" customWidth="1"/>
    <col min="1306" max="1312" width="5.33203125" style="11" customWidth="1"/>
    <col min="1313" max="1536" width="9" style="11"/>
    <col min="1537" max="1537" width="12.1640625" style="11" customWidth="1"/>
    <col min="1538" max="1560" width="8.1640625" style="11" customWidth="1"/>
    <col min="1561" max="1561" width="7.1640625" style="11" customWidth="1"/>
    <col min="1562" max="1568" width="5.33203125" style="11" customWidth="1"/>
    <col min="1569" max="1792" width="9" style="11"/>
    <col min="1793" max="1793" width="12.1640625" style="11" customWidth="1"/>
    <col min="1794" max="1816" width="8.1640625" style="11" customWidth="1"/>
    <col min="1817" max="1817" width="7.1640625" style="11" customWidth="1"/>
    <col min="1818" max="1824" width="5.33203125" style="11" customWidth="1"/>
    <col min="1825" max="2048" width="9" style="11"/>
    <col min="2049" max="2049" width="12.1640625" style="11" customWidth="1"/>
    <col min="2050" max="2072" width="8.1640625" style="11" customWidth="1"/>
    <col min="2073" max="2073" width="7.1640625" style="11" customWidth="1"/>
    <col min="2074" max="2080" width="5.33203125" style="11" customWidth="1"/>
    <col min="2081" max="2304" width="9" style="11"/>
    <col min="2305" max="2305" width="12.1640625" style="11" customWidth="1"/>
    <col min="2306" max="2328" width="8.1640625" style="11" customWidth="1"/>
    <col min="2329" max="2329" width="7.1640625" style="11" customWidth="1"/>
    <col min="2330" max="2336" width="5.33203125" style="11" customWidth="1"/>
    <col min="2337" max="2560" width="9" style="11"/>
    <col min="2561" max="2561" width="12.1640625" style="11" customWidth="1"/>
    <col min="2562" max="2584" width="8.1640625" style="11" customWidth="1"/>
    <col min="2585" max="2585" width="7.1640625" style="11" customWidth="1"/>
    <col min="2586" max="2592" width="5.33203125" style="11" customWidth="1"/>
    <col min="2593" max="2816" width="9" style="11"/>
    <col min="2817" max="2817" width="12.1640625" style="11" customWidth="1"/>
    <col min="2818" max="2840" width="8.1640625" style="11" customWidth="1"/>
    <col min="2841" max="2841" width="7.1640625" style="11" customWidth="1"/>
    <col min="2842" max="2848" width="5.33203125" style="11" customWidth="1"/>
    <col min="2849" max="3072" width="9" style="11"/>
    <col min="3073" max="3073" width="12.1640625" style="11" customWidth="1"/>
    <col min="3074" max="3096" width="8.1640625" style="11" customWidth="1"/>
    <col min="3097" max="3097" width="7.1640625" style="11" customWidth="1"/>
    <col min="3098" max="3104" width="5.33203125" style="11" customWidth="1"/>
    <col min="3105" max="3328" width="9" style="11"/>
    <col min="3329" max="3329" width="12.1640625" style="11" customWidth="1"/>
    <col min="3330" max="3352" width="8.1640625" style="11" customWidth="1"/>
    <col min="3353" max="3353" width="7.1640625" style="11" customWidth="1"/>
    <col min="3354" max="3360" width="5.33203125" style="11" customWidth="1"/>
    <col min="3361" max="3584" width="9" style="11"/>
    <col min="3585" max="3585" width="12.1640625" style="11" customWidth="1"/>
    <col min="3586" max="3608" width="8.1640625" style="11" customWidth="1"/>
    <col min="3609" max="3609" width="7.1640625" style="11" customWidth="1"/>
    <col min="3610" max="3616" width="5.33203125" style="11" customWidth="1"/>
    <col min="3617" max="3840" width="9" style="11"/>
    <col min="3841" max="3841" width="12.1640625" style="11" customWidth="1"/>
    <col min="3842" max="3864" width="8.1640625" style="11" customWidth="1"/>
    <col min="3865" max="3865" width="7.1640625" style="11" customWidth="1"/>
    <col min="3866" max="3872" width="5.33203125" style="11" customWidth="1"/>
    <col min="3873" max="4096" width="9" style="11"/>
    <col min="4097" max="4097" width="12.1640625" style="11" customWidth="1"/>
    <col min="4098" max="4120" width="8.1640625" style="11" customWidth="1"/>
    <col min="4121" max="4121" width="7.1640625" style="11" customWidth="1"/>
    <col min="4122" max="4128" width="5.33203125" style="11" customWidth="1"/>
    <col min="4129" max="4352" width="9" style="11"/>
    <col min="4353" max="4353" width="12.1640625" style="11" customWidth="1"/>
    <col min="4354" max="4376" width="8.1640625" style="11" customWidth="1"/>
    <col min="4377" max="4377" width="7.1640625" style="11" customWidth="1"/>
    <col min="4378" max="4384" width="5.33203125" style="11" customWidth="1"/>
    <col min="4385" max="4608" width="9" style="11"/>
    <col min="4609" max="4609" width="12.1640625" style="11" customWidth="1"/>
    <col min="4610" max="4632" width="8.1640625" style="11" customWidth="1"/>
    <col min="4633" max="4633" width="7.1640625" style="11" customWidth="1"/>
    <col min="4634" max="4640" width="5.33203125" style="11" customWidth="1"/>
    <col min="4641" max="4864" width="9" style="11"/>
    <col min="4865" max="4865" width="12.1640625" style="11" customWidth="1"/>
    <col min="4866" max="4888" width="8.1640625" style="11" customWidth="1"/>
    <col min="4889" max="4889" width="7.1640625" style="11" customWidth="1"/>
    <col min="4890" max="4896" width="5.33203125" style="11" customWidth="1"/>
    <col min="4897" max="5120" width="9" style="11"/>
    <col min="5121" max="5121" width="12.1640625" style="11" customWidth="1"/>
    <col min="5122" max="5144" width="8.1640625" style="11" customWidth="1"/>
    <col min="5145" max="5145" width="7.1640625" style="11" customWidth="1"/>
    <col min="5146" max="5152" width="5.33203125" style="11" customWidth="1"/>
    <col min="5153" max="5376" width="9" style="11"/>
    <col min="5377" max="5377" width="12.1640625" style="11" customWidth="1"/>
    <col min="5378" max="5400" width="8.1640625" style="11" customWidth="1"/>
    <col min="5401" max="5401" width="7.1640625" style="11" customWidth="1"/>
    <col min="5402" max="5408" width="5.33203125" style="11" customWidth="1"/>
    <col min="5409" max="5632" width="9" style="11"/>
    <col min="5633" max="5633" width="12.1640625" style="11" customWidth="1"/>
    <col min="5634" max="5656" width="8.1640625" style="11" customWidth="1"/>
    <col min="5657" max="5657" width="7.1640625" style="11" customWidth="1"/>
    <col min="5658" max="5664" width="5.33203125" style="11" customWidth="1"/>
    <col min="5665" max="5888" width="9" style="11"/>
    <col min="5889" max="5889" width="12.1640625" style="11" customWidth="1"/>
    <col min="5890" max="5912" width="8.1640625" style="11" customWidth="1"/>
    <col min="5913" max="5913" width="7.1640625" style="11" customWidth="1"/>
    <col min="5914" max="5920" width="5.33203125" style="11" customWidth="1"/>
    <col min="5921" max="6144" width="9" style="11"/>
    <col min="6145" max="6145" width="12.1640625" style="11" customWidth="1"/>
    <col min="6146" max="6168" width="8.1640625" style="11" customWidth="1"/>
    <col min="6169" max="6169" width="7.1640625" style="11" customWidth="1"/>
    <col min="6170" max="6176" width="5.33203125" style="11" customWidth="1"/>
    <col min="6177" max="6400" width="9" style="11"/>
    <col min="6401" max="6401" width="12.1640625" style="11" customWidth="1"/>
    <col min="6402" max="6424" width="8.1640625" style="11" customWidth="1"/>
    <col min="6425" max="6425" width="7.1640625" style="11" customWidth="1"/>
    <col min="6426" max="6432" width="5.33203125" style="11" customWidth="1"/>
    <col min="6433" max="6656" width="9" style="11"/>
    <col min="6657" max="6657" width="12.1640625" style="11" customWidth="1"/>
    <col min="6658" max="6680" width="8.1640625" style="11" customWidth="1"/>
    <col min="6681" max="6681" width="7.1640625" style="11" customWidth="1"/>
    <col min="6682" max="6688" width="5.33203125" style="11" customWidth="1"/>
    <col min="6689" max="6912" width="9" style="11"/>
    <col min="6913" max="6913" width="12.1640625" style="11" customWidth="1"/>
    <col min="6914" max="6936" width="8.1640625" style="11" customWidth="1"/>
    <col min="6937" max="6937" width="7.1640625" style="11" customWidth="1"/>
    <col min="6938" max="6944" width="5.33203125" style="11" customWidth="1"/>
    <col min="6945" max="7168" width="9" style="11"/>
    <col min="7169" max="7169" width="12.1640625" style="11" customWidth="1"/>
    <col min="7170" max="7192" width="8.1640625" style="11" customWidth="1"/>
    <col min="7193" max="7193" width="7.1640625" style="11" customWidth="1"/>
    <col min="7194" max="7200" width="5.33203125" style="11" customWidth="1"/>
    <col min="7201" max="7424" width="9" style="11"/>
    <col min="7425" max="7425" width="12.1640625" style="11" customWidth="1"/>
    <col min="7426" max="7448" width="8.1640625" style="11" customWidth="1"/>
    <col min="7449" max="7449" width="7.1640625" style="11" customWidth="1"/>
    <col min="7450" max="7456" width="5.33203125" style="11" customWidth="1"/>
    <col min="7457" max="7680" width="9" style="11"/>
    <col min="7681" max="7681" width="12.1640625" style="11" customWidth="1"/>
    <col min="7682" max="7704" width="8.1640625" style="11" customWidth="1"/>
    <col min="7705" max="7705" width="7.1640625" style="11" customWidth="1"/>
    <col min="7706" max="7712" width="5.33203125" style="11" customWidth="1"/>
    <col min="7713" max="7936" width="9" style="11"/>
    <col min="7937" max="7937" width="12.1640625" style="11" customWidth="1"/>
    <col min="7938" max="7960" width="8.1640625" style="11" customWidth="1"/>
    <col min="7961" max="7961" width="7.1640625" style="11" customWidth="1"/>
    <col min="7962" max="7968" width="5.33203125" style="11" customWidth="1"/>
    <col min="7969" max="8192" width="9" style="11"/>
    <col min="8193" max="8193" width="12.1640625" style="11" customWidth="1"/>
    <col min="8194" max="8216" width="8.1640625" style="11" customWidth="1"/>
    <col min="8217" max="8217" width="7.1640625" style="11" customWidth="1"/>
    <col min="8218" max="8224" width="5.33203125" style="11" customWidth="1"/>
    <col min="8225" max="8448" width="9" style="11"/>
    <col min="8449" max="8449" width="12.1640625" style="11" customWidth="1"/>
    <col min="8450" max="8472" width="8.1640625" style="11" customWidth="1"/>
    <col min="8473" max="8473" width="7.1640625" style="11" customWidth="1"/>
    <col min="8474" max="8480" width="5.33203125" style="11" customWidth="1"/>
    <col min="8481" max="8704" width="9" style="11"/>
    <col min="8705" max="8705" width="12.1640625" style="11" customWidth="1"/>
    <col min="8706" max="8728" width="8.1640625" style="11" customWidth="1"/>
    <col min="8729" max="8729" width="7.1640625" style="11" customWidth="1"/>
    <col min="8730" max="8736" width="5.33203125" style="11" customWidth="1"/>
    <col min="8737" max="8960" width="9" style="11"/>
    <col min="8961" max="8961" width="12.1640625" style="11" customWidth="1"/>
    <col min="8962" max="8984" width="8.1640625" style="11" customWidth="1"/>
    <col min="8985" max="8985" width="7.1640625" style="11" customWidth="1"/>
    <col min="8986" max="8992" width="5.33203125" style="11" customWidth="1"/>
    <col min="8993" max="9216" width="9" style="11"/>
    <col min="9217" max="9217" width="12.1640625" style="11" customWidth="1"/>
    <col min="9218" max="9240" width="8.1640625" style="11" customWidth="1"/>
    <col min="9241" max="9241" width="7.1640625" style="11" customWidth="1"/>
    <col min="9242" max="9248" width="5.33203125" style="11" customWidth="1"/>
    <col min="9249" max="9472" width="9" style="11"/>
    <col min="9473" max="9473" width="12.1640625" style="11" customWidth="1"/>
    <col min="9474" max="9496" width="8.1640625" style="11" customWidth="1"/>
    <col min="9497" max="9497" width="7.1640625" style="11" customWidth="1"/>
    <col min="9498" max="9504" width="5.33203125" style="11" customWidth="1"/>
    <col min="9505" max="9728" width="9" style="11"/>
    <col min="9729" max="9729" width="12.1640625" style="11" customWidth="1"/>
    <col min="9730" max="9752" width="8.1640625" style="11" customWidth="1"/>
    <col min="9753" max="9753" width="7.1640625" style="11" customWidth="1"/>
    <col min="9754" max="9760" width="5.33203125" style="11" customWidth="1"/>
    <col min="9761" max="9984" width="9" style="11"/>
    <col min="9985" max="9985" width="12.1640625" style="11" customWidth="1"/>
    <col min="9986" max="10008" width="8.1640625" style="11" customWidth="1"/>
    <col min="10009" max="10009" width="7.1640625" style="11" customWidth="1"/>
    <col min="10010" max="10016" width="5.33203125" style="11" customWidth="1"/>
    <col min="10017" max="10240" width="9" style="11"/>
    <col min="10241" max="10241" width="12.1640625" style="11" customWidth="1"/>
    <col min="10242" max="10264" width="8.1640625" style="11" customWidth="1"/>
    <col min="10265" max="10265" width="7.1640625" style="11" customWidth="1"/>
    <col min="10266" max="10272" width="5.33203125" style="11" customWidth="1"/>
    <col min="10273" max="10496" width="9" style="11"/>
    <col min="10497" max="10497" width="12.1640625" style="11" customWidth="1"/>
    <col min="10498" max="10520" width="8.1640625" style="11" customWidth="1"/>
    <col min="10521" max="10521" width="7.1640625" style="11" customWidth="1"/>
    <col min="10522" max="10528" width="5.33203125" style="11" customWidth="1"/>
    <col min="10529" max="10752" width="9" style="11"/>
    <col min="10753" max="10753" width="12.1640625" style="11" customWidth="1"/>
    <col min="10754" max="10776" width="8.1640625" style="11" customWidth="1"/>
    <col min="10777" max="10777" width="7.1640625" style="11" customWidth="1"/>
    <col min="10778" max="10784" width="5.33203125" style="11" customWidth="1"/>
    <col min="10785" max="11008" width="9" style="11"/>
    <col min="11009" max="11009" width="12.1640625" style="11" customWidth="1"/>
    <col min="11010" max="11032" width="8.1640625" style="11" customWidth="1"/>
    <col min="11033" max="11033" width="7.1640625" style="11" customWidth="1"/>
    <col min="11034" max="11040" width="5.33203125" style="11" customWidth="1"/>
    <col min="11041" max="11264" width="9" style="11"/>
    <col min="11265" max="11265" width="12.1640625" style="11" customWidth="1"/>
    <col min="11266" max="11288" width="8.1640625" style="11" customWidth="1"/>
    <col min="11289" max="11289" width="7.1640625" style="11" customWidth="1"/>
    <col min="11290" max="11296" width="5.33203125" style="11" customWidth="1"/>
    <col min="11297" max="11520" width="9" style="11"/>
    <col min="11521" max="11521" width="12.1640625" style="11" customWidth="1"/>
    <col min="11522" max="11544" width="8.1640625" style="11" customWidth="1"/>
    <col min="11545" max="11545" width="7.1640625" style="11" customWidth="1"/>
    <col min="11546" max="11552" width="5.33203125" style="11" customWidth="1"/>
    <col min="11553" max="11776" width="9" style="11"/>
    <col min="11777" max="11777" width="12.1640625" style="11" customWidth="1"/>
    <col min="11778" max="11800" width="8.1640625" style="11" customWidth="1"/>
    <col min="11801" max="11801" width="7.1640625" style="11" customWidth="1"/>
    <col min="11802" max="11808" width="5.33203125" style="11" customWidth="1"/>
    <col min="11809" max="12032" width="9" style="11"/>
    <col min="12033" max="12033" width="12.1640625" style="11" customWidth="1"/>
    <col min="12034" max="12056" width="8.1640625" style="11" customWidth="1"/>
    <col min="12057" max="12057" width="7.1640625" style="11" customWidth="1"/>
    <col min="12058" max="12064" width="5.33203125" style="11" customWidth="1"/>
    <col min="12065" max="12288" width="9" style="11"/>
    <col min="12289" max="12289" width="12.1640625" style="11" customWidth="1"/>
    <col min="12290" max="12312" width="8.1640625" style="11" customWidth="1"/>
    <col min="12313" max="12313" width="7.1640625" style="11" customWidth="1"/>
    <col min="12314" max="12320" width="5.33203125" style="11" customWidth="1"/>
    <col min="12321" max="12544" width="9" style="11"/>
    <col min="12545" max="12545" width="12.1640625" style="11" customWidth="1"/>
    <col min="12546" max="12568" width="8.1640625" style="11" customWidth="1"/>
    <col min="12569" max="12569" width="7.1640625" style="11" customWidth="1"/>
    <col min="12570" max="12576" width="5.33203125" style="11" customWidth="1"/>
    <col min="12577" max="12800" width="9" style="11"/>
    <col min="12801" max="12801" width="12.1640625" style="11" customWidth="1"/>
    <col min="12802" max="12824" width="8.1640625" style="11" customWidth="1"/>
    <col min="12825" max="12825" width="7.1640625" style="11" customWidth="1"/>
    <col min="12826" max="12832" width="5.33203125" style="11" customWidth="1"/>
    <col min="12833" max="13056" width="9" style="11"/>
    <col min="13057" max="13057" width="12.1640625" style="11" customWidth="1"/>
    <col min="13058" max="13080" width="8.1640625" style="11" customWidth="1"/>
    <col min="13081" max="13081" width="7.1640625" style="11" customWidth="1"/>
    <col min="13082" max="13088" width="5.33203125" style="11" customWidth="1"/>
    <col min="13089" max="13312" width="9" style="11"/>
    <col min="13313" max="13313" width="12.1640625" style="11" customWidth="1"/>
    <col min="13314" max="13336" width="8.1640625" style="11" customWidth="1"/>
    <col min="13337" max="13337" width="7.1640625" style="11" customWidth="1"/>
    <col min="13338" max="13344" width="5.33203125" style="11" customWidth="1"/>
    <col min="13345" max="13568" width="9" style="11"/>
    <col min="13569" max="13569" width="12.1640625" style="11" customWidth="1"/>
    <col min="13570" max="13592" width="8.1640625" style="11" customWidth="1"/>
    <col min="13593" max="13593" width="7.1640625" style="11" customWidth="1"/>
    <col min="13594" max="13600" width="5.33203125" style="11" customWidth="1"/>
    <col min="13601" max="13824" width="9" style="11"/>
    <col min="13825" max="13825" width="12.1640625" style="11" customWidth="1"/>
    <col min="13826" max="13848" width="8.1640625" style="11" customWidth="1"/>
    <col min="13849" max="13849" width="7.1640625" style="11" customWidth="1"/>
    <col min="13850" max="13856" width="5.33203125" style="11" customWidth="1"/>
    <col min="13857" max="14080" width="9" style="11"/>
    <col min="14081" max="14081" width="12.1640625" style="11" customWidth="1"/>
    <col min="14082" max="14104" width="8.1640625" style="11" customWidth="1"/>
    <col min="14105" max="14105" width="7.1640625" style="11" customWidth="1"/>
    <col min="14106" max="14112" width="5.33203125" style="11" customWidth="1"/>
    <col min="14113" max="14336" width="9" style="11"/>
    <col min="14337" max="14337" width="12.1640625" style="11" customWidth="1"/>
    <col min="14338" max="14360" width="8.1640625" style="11" customWidth="1"/>
    <col min="14361" max="14361" width="7.1640625" style="11" customWidth="1"/>
    <col min="14362" max="14368" width="5.33203125" style="11" customWidth="1"/>
    <col min="14369" max="14592" width="9" style="11"/>
    <col min="14593" max="14593" width="12.1640625" style="11" customWidth="1"/>
    <col min="14594" max="14616" width="8.1640625" style="11" customWidth="1"/>
    <col min="14617" max="14617" width="7.1640625" style="11" customWidth="1"/>
    <col min="14618" max="14624" width="5.33203125" style="11" customWidth="1"/>
    <col min="14625" max="14848" width="9" style="11"/>
    <col min="14849" max="14849" width="12.1640625" style="11" customWidth="1"/>
    <col min="14850" max="14872" width="8.1640625" style="11" customWidth="1"/>
    <col min="14873" max="14873" width="7.1640625" style="11" customWidth="1"/>
    <col min="14874" max="14880" width="5.33203125" style="11" customWidth="1"/>
    <col min="14881" max="15104" width="9" style="11"/>
    <col min="15105" max="15105" width="12.1640625" style="11" customWidth="1"/>
    <col min="15106" max="15128" width="8.1640625" style="11" customWidth="1"/>
    <col min="15129" max="15129" width="7.1640625" style="11" customWidth="1"/>
    <col min="15130" max="15136" width="5.33203125" style="11" customWidth="1"/>
    <col min="15137" max="15360" width="9" style="11"/>
    <col min="15361" max="15361" width="12.1640625" style="11" customWidth="1"/>
    <col min="15362" max="15384" width="8.1640625" style="11" customWidth="1"/>
    <col min="15385" max="15385" width="7.1640625" style="11" customWidth="1"/>
    <col min="15386" max="15392" width="5.33203125" style="11" customWidth="1"/>
    <col min="15393" max="15616" width="9" style="11"/>
    <col min="15617" max="15617" width="12.1640625" style="11" customWidth="1"/>
    <col min="15618" max="15640" width="8.1640625" style="11" customWidth="1"/>
    <col min="15641" max="15641" width="7.1640625" style="11" customWidth="1"/>
    <col min="15642" max="15648" width="5.33203125" style="11" customWidth="1"/>
    <col min="15649" max="15872" width="9" style="11"/>
    <col min="15873" max="15873" width="12.1640625" style="11" customWidth="1"/>
    <col min="15874" max="15896" width="8.1640625" style="11" customWidth="1"/>
    <col min="15897" max="15897" width="7.1640625" style="11" customWidth="1"/>
    <col min="15898" max="15904" width="5.33203125" style="11" customWidth="1"/>
    <col min="15905" max="16128" width="9" style="11"/>
    <col min="16129" max="16129" width="12.1640625" style="11" customWidth="1"/>
    <col min="16130" max="16152" width="8.1640625" style="11" customWidth="1"/>
    <col min="16153" max="16153" width="7.1640625" style="11" customWidth="1"/>
    <col min="16154" max="16160" width="5.33203125" style="11" customWidth="1"/>
    <col min="16161" max="16384" width="9" style="11"/>
  </cols>
  <sheetData>
    <row r="2" spans="1:15" ht="14" thickBot="1">
      <c r="A2" s="10" t="s">
        <v>13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>
      <c r="A3" s="12"/>
      <c r="B3" s="13"/>
      <c r="C3" s="14" t="s">
        <v>14</v>
      </c>
      <c r="D3" s="15" t="s">
        <v>15</v>
      </c>
      <c r="E3" s="15" t="s">
        <v>16</v>
      </c>
      <c r="F3" s="15" t="s">
        <v>17</v>
      </c>
      <c r="G3" s="15" t="s">
        <v>18</v>
      </c>
      <c r="H3" s="15" t="s">
        <v>19</v>
      </c>
      <c r="I3" s="15" t="s">
        <v>20</v>
      </c>
      <c r="J3" s="15" t="s">
        <v>21</v>
      </c>
      <c r="K3" s="15" t="s">
        <v>22</v>
      </c>
      <c r="L3" s="15" t="s">
        <v>23</v>
      </c>
      <c r="M3" s="16" t="s">
        <v>24</v>
      </c>
    </row>
    <row r="4" spans="1:15" ht="14" thickBot="1">
      <c r="A4" s="12"/>
      <c r="B4" s="17"/>
      <c r="C4" s="18" t="s">
        <v>41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46</v>
      </c>
      <c r="I4" s="19" t="s">
        <v>47</v>
      </c>
      <c r="J4" s="19" t="s">
        <v>48</v>
      </c>
      <c r="K4" s="19" t="s">
        <v>49</v>
      </c>
      <c r="L4" s="19" t="s">
        <v>50</v>
      </c>
      <c r="M4" s="20" t="s">
        <v>51</v>
      </c>
    </row>
    <row r="5" spans="1:15">
      <c r="A5" s="12"/>
      <c r="B5" s="21">
        <v>1</v>
      </c>
      <c r="C5" s="22" t="s">
        <v>52</v>
      </c>
      <c r="D5" s="23" t="s">
        <v>54</v>
      </c>
      <c r="E5" s="23" t="s">
        <v>56</v>
      </c>
      <c r="F5" s="23" t="s">
        <v>58</v>
      </c>
      <c r="G5" s="23" t="s">
        <v>54</v>
      </c>
      <c r="H5" s="23" t="s">
        <v>61</v>
      </c>
      <c r="I5" s="23" t="s">
        <v>63</v>
      </c>
      <c r="J5" s="23" t="s">
        <v>65</v>
      </c>
      <c r="K5" s="100">
        <v>2E-3</v>
      </c>
      <c r="L5" s="23" t="s">
        <v>67</v>
      </c>
      <c r="M5" s="24" t="s">
        <v>69</v>
      </c>
    </row>
    <row r="6" spans="1:15" ht="14" thickBot="1">
      <c r="A6" s="12"/>
      <c r="B6" s="25">
        <v>2</v>
      </c>
      <c r="C6" s="26" t="s">
        <v>53</v>
      </c>
      <c r="D6" s="27" t="s">
        <v>55</v>
      </c>
      <c r="E6" s="27" t="s">
        <v>57</v>
      </c>
      <c r="F6" s="27" t="s">
        <v>59</v>
      </c>
      <c r="G6" s="27" t="s">
        <v>60</v>
      </c>
      <c r="H6" s="27" t="s">
        <v>62</v>
      </c>
      <c r="I6" s="27" t="s">
        <v>64</v>
      </c>
      <c r="J6" s="27" t="s">
        <v>66</v>
      </c>
      <c r="K6" s="101">
        <v>1E-3</v>
      </c>
      <c r="L6" s="27" t="s">
        <v>68</v>
      </c>
      <c r="M6" s="28" t="s">
        <v>70</v>
      </c>
    </row>
    <row r="9" spans="1:15">
      <c r="A9" s="29"/>
    </row>
    <row r="10" spans="1:15" ht="14" thickBot="1">
      <c r="A10" s="11" t="s">
        <v>25</v>
      </c>
    </row>
    <row r="11" spans="1:15" ht="13.5" customHeight="1">
      <c r="B11" s="31" t="s">
        <v>26</v>
      </c>
      <c r="C11" s="32" t="s">
        <v>14</v>
      </c>
      <c r="D11" s="33" t="s">
        <v>15</v>
      </c>
      <c r="E11" s="33" t="s">
        <v>16</v>
      </c>
      <c r="F11" s="33" t="s">
        <v>17</v>
      </c>
      <c r="G11" s="33" t="s">
        <v>18</v>
      </c>
      <c r="H11" s="33" t="s">
        <v>19</v>
      </c>
      <c r="I11" s="33" t="s">
        <v>20</v>
      </c>
      <c r="J11" s="34" t="s">
        <v>21</v>
      </c>
      <c r="K11" s="33" t="s">
        <v>22</v>
      </c>
      <c r="L11" s="33" t="s">
        <v>23</v>
      </c>
      <c r="M11" s="35" t="s">
        <v>24</v>
      </c>
    </row>
    <row r="12" spans="1:15" ht="21.75" customHeight="1" thickBot="1">
      <c r="B12" s="36"/>
      <c r="C12" s="37" t="str">
        <f>C4</f>
        <v>スクリュー</v>
      </c>
      <c r="D12" s="37" t="str">
        <f t="shared" ref="D12:M12" si="0">D4</f>
        <v>サイジング</v>
      </c>
      <c r="E12" s="37" t="str">
        <f t="shared" si="0"/>
        <v>治具</v>
      </c>
      <c r="F12" s="37" t="str">
        <f t="shared" si="0"/>
        <v>引出機</v>
      </c>
      <c r="G12" s="37" t="str">
        <f t="shared" si="0"/>
        <v>圧力損失</v>
      </c>
      <c r="H12" s="37" t="str">
        <f t="shared" si="0"/>
        <v>水冷</v>
      </c>
      <c r="I12" s="37" t="str">
        <f t="shared" si="0"/>
        <v>撹拌</v>
      </c>
      <c r="J12" s="37" t="str">
        <f t="shared" si="0"/>
        <v>背圧</v>
      </c>
      <c r="K12" s="37" t="str">
        <f t="shared" si="0"/>
        <v>含水率</v>
      </c>
      <c r="L12" s="37" t="str">
        <f t="shared" si="0"/>
        <v>温度</v>
      </c>
      <c r="M12" s="38" t="str">
        <f t="shared" si="0"/>
        <v>溶解温度</v>
      </c>
    </row>
    <row r="13" spans="1:15" ht="21" customHeight="1">
      <c r="B13" s="39">
        <v>1</v>
      </c>
      <c r="C13" s="40">
        <v>1</v>
      </c>
      <c r="D13" s="41">
        <v>1</v>
      </c>
      <c r="E13" s="41">
        <v>1</v>
      </c>
      <c r="F13" s="41">
        <v>1</v>
      </c>
      <c r="G13" s="41">
        <v>1</v>
      </c>
      <c r="H13" s="41">
        <v>1</v>
      </c>
      <c r="I13" s="41">
        <v>1</v>
      </c>
      <c r="J13" s="42">
        <v>1</v>
      </c>
      <c r="K13" s="41">
        <v>1</v>
      </c>
      <c r="L13" s="41">
        <v>1</v>
      </c>
      <c r="M13" s="43">
        <v>1</v>
      </c>
    </row>
    <row r="14" spans="1:15" ht="21" customHeight="1">
      <c r="B14" s="44">
        <f t="shared" ref="B14:B24" si="1">B13+1</f>
        <v>2</v>
      </c>
      <c r="C14" s="45">
        <v>1</v>
      </c>
      <c r="D14" s="46">
        <v>1</v>
      </c>
      <c r="E14" s="46">
        <v>1</v>
      </c>
      <c r="F14" s="46">
        <v>1</v>
      </c>
      <c r="G14" s="46">
        <v>1</v>
      </c>
      <c r="H14" s="46">
        <v>2</v>
      </c>
      <c r="I14" s="46">
        <v>2</v>
      </c>
      <c r="J14" s="47">
        <v>2</v>
      </c>
      <c r="K14" s="46">
        <v>2</v>
      </c>
      <c r="L14" s="46">
        <v>2</v>
      </c>
      <c r="M14" s="48">
        <v>2</v>
      </c>
    </row>
    <row r="15" spans="1:15" ht="21" customHeight="1">
      <c r="B15" s="44">
        <f t="shared" si="1"/>
        <v>3</v>
      </c>
      <c r="C15" s="45">
        <v>1</v>
      </c>
      <c r="D15" s="46">
        <v>1</v>
      </c>
      <c r="E15" s="46">
        <v>2</v>
      </c>
      <c r="F15" s="46">
        <v>2</v>
      </c>
      <c r="G15" s="46">
        <v>2</v>
      </c>
      <c r="H15" s="46">
        <v>1</v>
      </c>
      <c r="I15" s="46">
        <v>1</v>
      </c>
      <c r="J15" s="47">
        <v>1</v>
      </c>
      <c r="K15" s="46">
        <v>2</v>
      </c>
      <c r="L15" s="46">
        <v>2</v>
      </c>
      <c r="M15" s="48">
        <v>2</v>
      </c>
    </row>
    <row r="16" spans="1:15" ht="21" customHeight="1">
      <c r="B16" s="44">
        <f t="shared" si="1"/>
        <v>4</v>
      </c>
      <c r="C16" s="45">
        <v>1</v>
      </c>
      <c r="D16" s="46">
        <v>2</v>
      </c>
      <c r="E16" s="46">
        <v>1</v>
      </c>
      <c r="F16" s="46">
        <v>2</v>
      </c>
      <c r="G16" s="46">
        <v>2</v>
      </c>
      <c r="H16" s="46">
        <v>1</v>
      </c>
      <c r="I16" s="46">
        <v>2</v>
      </c>
      <c r="J16" s="47">
        <v>2</v>
      </c>
      <c r="K16" s="46">
        <v>1</v>
      </c>
      <c r="L16" s="46">
        <v>1</v>
      </c>
      <c r="M16" s="48">
        <v>2</v>
      </c>
    </row>
    <row r="17" spans="1:14" ht="21" customHeight="1">
      <c r="B17" s="44">
        <f t="shared" si="1"/>
        <v>5</v>
      </c>
      <c r="C17" s="45">
        <v>1</v>
      </c>
      <c r="D17" s="46">
        <v>2</v>
      </c>
      <c r="E17" s="46">
        <v>2</v>
      </c>
      <c r="F17" s="46">
        <v>1</v>
      </c>
      <c r="G17" s="46">
        <v>2</v>
      </c>
      <c r="H17" s="46">
        <v>2</v>
      </c>
      <c r="I17" s="46">
        <v>1</v>
      </c>
      <c r="J17" s="47">
        <v>2</v>
      </c>
      <c r="K17" s="46">
        <v>1</v>
      </c>
      <c r="L17" s="46">
        <v>2</v>
      </c>
      <c r="M17" s="48">
        <v>1</v>
      </c>
    </row>
    <row r="18" spans="1:14" ht="21" customHeight="1">
      <c r="B18" s="44">
        <f t="shared" si="1"/>
        <v>6</v>
      </c>
      <c r="C18" s="45">
        <v>1</v>
      </c>
      <c r="D18" s="46">
        <v>2</v>
      </c>
      <c r="E18" s="46">
        <v>2</v>
      </c>
      <c r="F18" s="46">
        <v>2</v>
      </c>
      <c r="G18" s="46">
        <v>1</v>
      </c>
      <c r="H18" s="46">
        <v>2</v>
      </c>
      <c r="I18" s="46">
        <v>2</v>
      </c>
      <c r="J18" s="47">
        <v>1</v>
      </c>
      <c r="K18" s="46">
        <v>2</v>
      </c>
      <c r="L18" s="46">
        <v>1</v>
      </c>
      <c r="M18" s="48">
        <v>1</v>
      </c>
    </row>
    <row r="19" spans="1:14" ht="21" customHeight="1">
      <c r="B19" s="44">
        <f t="shared" si="1"/>
        <v>7</v>
      </c>
      <c r="C19" s="45">
        <v>2</v>
      </c>
      <c r="D19" s="46">
        <v>1</v>
      </c>
      <c r="E19" s="46">
        <v>2</v>
      </c>
      <c r="F19" s="46">
        <v>2</v>
      </c>
      <c r="G19" s="46">
        <v>1</v>
      </c>
      <c r="H19" s="46">
        <v>1</v>
      </c>
      <c r="I19" s="46">
        <v>2</v>
      </c>
      <c r="J19" s="47">
        <v>2</v>
      </c>
      <c r="K19" s="46">
        <v>1</v>
      </c>
      <c r="L19" s="46">
        <v>2</v>
      </c>
      <c r="M19" s="48">
        <v>1</v>
      </c>
    </row>
    <row r="20" spans="1:14" ht="21" customHeight="1">
      <c r="B20" s="44">
        <f t="shared" si="1"/>
        <v>8</v>
      </c>
      <c r="C20" s="45">
        <v>2</v>
      </c>
      <c r="D20" s="46">
        <v>1</v>
      </c>
      <c r="E20" s="46">
        <v>2</v>
      </c>
      <c r="F20" s="46">
        <v>1</v>
      </c>
      <c r="G20" s="46">
        <v>2</v>
      </c>
      <c r="H20" s="46">
        <v>2</v>
      </c>
      <c r="I20" s="46">
        <v>2</v>
      </c>
      <c r="J20" s="47">
        <v>1</v>
      </c>
      <c r="K20" s="46">
        <v>1</v>
      </c>
      <c r="L20" s="46">
        <v>1</v>
      </c>
      <c r="M20" s="48">
        <v>2</v>
      </c>
    </row>
    <row r="21" spans="1:14" ht="21" customHeight="1">
      <c r="B21" s="44">
        <f t="shared" si="1"/>
        <v>9</v>
      </c>
      <c r="C21" s="45">
        <v>2</v>
      </c>
      <c r="D21" s="46">
        <v>1</v>
      </c>
      <c r="E21" s="46">
        <v>1</v>
      </c>
      <c r="F21" s="46">
        <v>2</v>
      </c>
      <c r="G21" s="46">
        <v>2</v>
      </c>
      <c r="H21" s="46">
        <v>2</v>
      </c>
      <c r="I21" s="46">
        <v>1</v>
      </c>
      <c r="J21" s="47">
        <v>2</v>
      </c>
      <c r="K21" s="46">
        <v>2</v>
      </c>
      <c r="L21" s="46">
        <v>1</v>
      </c>
      <c r="M21" s="48">
        <v>1</v>
      </c>
    </row>
    <row r="22" spans="1:14" ht="21" customHeight="1">
      <c r="B22" s="44">
        <f t="shared" si="1"/>
        <v>10</v>
      </c>
      <c r="C22" s="45">
        <v>2</v>
      </c>
      <c r="D22" s="46">
        <v>2</v>
      </c>
      <c r="E22" s="46">
        <v>2</v>
      </c>
      <c r="F22" s="46">
        <v>1</v>
      </c>
      <c r="G22" s="46">
        <v>1</v>
      </c>
      <c r="H22" s="46">
        <v>1</v>
      </c>
      <c r="I22" s="46">
        <v>1</v>
      </c>
      <c r="J22" s="47">
        <v>2</v>
      </c>
      <c r="K22" s="46">
        <v>2</v>
      </c>
      <c r="L22" s="46">
        <v>1</v>
      </c>
      <c r="M22" s="48">
        <v>2</v>
      </c>
    </row>
    <row r="23" spans="1:14" ht="21" customHeight="1">
      <c r="B23" s="44">
        <f t="shared" si="1"/>
        <v>11</v>
      </c>
      <c r="C23" s="45">
        <v>2</v>
      </c>
      <c r="D23" s="46">
        <v>2</v>
      </c>
      <c r="E23" s="46">
        <v>1</v>
      </c>
      <c r="F23" s="46">
        <v>2</v>
      </c>
      <c r="G23" s="46">
        <v>1</v>
      </c>
      <c r="H23" s="46">
        <v>2</v>
      </c>
      <c r="I23" s="46">
        <v>1</v>
      </c>
      <c r="J23" s="47">
        <v>1</v>
      </c>
      <c r="K23" s="46">
        <v>1</v>
      </c>
      <c r="L23" s="46">
        <v>2</v>
      </c>
      <c r="M23" s="48">
        <v>2</v>
      </c>
    </row>
    <row r="24" spans="1:14" ht="21" customHeight="1" thickBot="1">
      <c r="B24" s="49">
        <f t="shared" si="1"/>
        <v>12</v>
      </c>
      <c r="C24" s="50">
        <v>2</v>
      </c>
      <c r="D24" s="51">
        <v>2</v>
      </c>
      <c r="E24" s="51">
        <v>1</v>
      </c>
      <c r="F24" s="51">
        <v>1</v>
      </c>
      <c r="G24" s="51">
        <v>2</v>
      </c>
      <c r="H24" s="51">
        <v>1</v>
      </c>
      <c r="I24" s="51">
        <v>2</v>
      </c>
      <c r="J24" s="52">
        <v>1</v>
      </c>
      <c r="K24" s="51">
        <v>2</v>
      </c>
      <c r="L24" s="51">
        <v>2</v>
      </c>
      <c r="M24" s="53">
        <v>1</v>
      </c>
    </row>
    <row r="25" spans="1:14" ht="9" customHeight="1" thickBot="1">
      <c r="B25" s="30"/>
      <c r="C25" s="30"/>
      <c r="D25" s="30"/>
      <c r="E25" s="30"/>
      <c r="F25" s="30"/>
      <c r="G25" s="30"/>
      <c r="H25" s="30"/>
      <c r="I25" s="54"/>
      <c r="J25" s="30"/>
      <c r="K25" s="30"/>
      <c r="L25" s="30"/>
      <c r="M25" s="30"/>
      <c r="N25" s="30"/>
    </row>
    <row r="26" spans="1:14" ht="13.5" customHeight="1">
      <c r="A26" s="11" t="s">
        <v>27</v>
      </c>
      <c r="B26" s="31"/>
      <c r="C26" s="55" t="s">
        <v>28</v>
      </c>
      <c r="E26" s="29" t="s">
        <v>29</v>
      </c>
    </row>
    <row r="27" spans="1:14" ht="12" customHeight="1" thickBot="1">
      <c r="B27" s="36"/>
      <c r="C27" s="56"/>
    </row>
    <row r="28" spans="1:14" ht="14.25" customHeight="1">
      <c r="B28" s="57">
        <v>1</v>
      </c>
      <c r="C28" s="58">
        <f>データ!N3</f>
        <v>9.3223889231243504</v>
      </c>
      <c r="D28" s="59"/>
    </row>
    <row r="29" spans="1:14" ht="14.25" customHeight="1">
      <c r="B29" s="60">
        <f t="shared" ref="B29:B39" si="2">B28+1</f>
        <v>2</v>
      </c>
      <c r="C29" s="58">
        <f>データ!N6</f>
        <v>6.5210154203727182</v>
      </c>
    </row>
    <row r="30" spans="1:14" ht="14.25" customHeight="1">
      <c r="B30" s="60">
        <f t="shared" si="2"/>
        <v>3</v>
      </c>
      <c r="C30" s="58">
        <f>データ!N9</f>
        <v>5.8554871516793403</v>
      </c>
    </row>
    <row r="31" spans="1:14" ht="14.25" customHeight="1">
      <c r="B31" s="60">
        <f t="shared" si="2"/>
        <v>4</v>
      </c>
      <c r="C31" s="58">
        <f>データ!N12</f>
        <v>5.7460815138619648</v>
      </c>
    </row>
    <row r="32" spans="1:14" ht="14.25" customHeight="1">
      <c r="B32" s="60">
        <f t="shared" si="2"/>
        <v>5</v>
      </c>
      <c r="C32" s="58">
        <f>データ!N15</f>
        <v>7.1835843407006292</v>
      </c>
    </row>
    <row r="33" spans="1:9" ht="14.25" customHeight="1">
      <c r="B33" s="60">
        <f t="shared" si="2"/>
        <v>6</v>
      </c>
      <c r="C33" s="58">
        <f>データ!N18</f>
        <v>7.9396760928413146</v>
      </c>
    </row>
    <row r="34" spans="1:9" ht="14.25" customHeight="1">
      <c r="B34" s="60">
        <f t="shared" si="2"/>
        <v>7</v>
      </c>
      <c r="C34" s="58">
        <f>データ!N21</f>
        <v>2.472638488911306</v>
      </c>
    </row>
    <row r="35" spans="1:9" ht="14.25" customHeight="1">
      <c r="B35" s="60">
        <f t="shared" si="2"/>
        <v>8</v>
      </c>
      <c r="C35" s="58">
        <f>データ!N24</f>
        <v>0.76930842016644396</v>
      </c>
    </row>
    <row r="36" spans="1:9" ht="14.25" customHeight="1">
      <c r="B36" s="60">
        <f t="shared" si="2"/>
        <v>9</v>
      </c>
      <c r="C36" s="58">
        <f>データ!N27</f>
        <v>4.8068846342353702</v>
      </c>
    </row>
    <row r="37" spans="1:9" ht="14.25" customHeight="1">
      <c r="B37" s="60">
        <f t="shared" si="2"/>
        <v>10</v>
      </c>
      <c r="C37" s="58">
        <f>データ!N30</f>
        <v>-6.9633941141902387</v>
      </c>
    </row>
    <row r="38" spans="1:9" ht="14.25" customHeight="1">
      <c r="B38" s="60">
        <f t="shared" si="2"/>
        <v>11</v>
      </c>
      <c r="C38" s="58">
        <f>データ!N33</f>
        <v>3.4213591257327098</v>
      </c>
    </row>
    <row r="39" spans="1:9" ht="14.25" customHeight="1" thickBot="1">
      <c r="B39" s="61">
        <f t="shared" si="2"/>
        <v>12</v>
      </c>
      <c r="C39" s="58">
        <f>データ!N36</f>
        <v>3.6689305810542523</v>
      </c>
    </row>
    <row r="40" spans="1:9">
      <c r="A40" s="11"/>
      <c r="I40" s="62"/>
    </row>
    <row r="41" spans="1:9">
      <c r="A41" s="11"/>
      <c r="I41" s="62"/>
    </row>
    <row r="42" spans="1:9">
      <c r="A42" s="11"/>
    </row>
    <row r="57" spans="1:14" ht="15" customHeight="1"/>
    <row r="58" spans="1:14">
      <c r="A58" s="29" t="s">
        <v>30</v>
      </c>
      <c r="B58" s="63" t="s">
        <v>31</v>
      </c>
      <c r="C58" s="64" t="str">
        <f>C3</f>
        <v>A</v>
      </c>
      <c r="D58" s="64" t="str">
        <f t="shared" ref="D58:M58" si="3">D3</f>
        <v>B</v>
      </c>
      <c r="E58" s="64" t="str">
        <f t="shared" si="3"/>
        <v>C</v>
      </c>
      <c r="F58" s="64" t="str">
        <f t="shared" si="3"/>
        <v>D</v>
      </c>
      <c r="G58" s="64" t="str">
        <f t="shared" si="3"/>
        <v>E</v>
      </c>
      <c r="H58" s="64" t="str">
        <f t="shared" si="3"/>
        <v>F</v>
      </c>
      <c r="I58" s="64" t="str">
        <f t="shared" si="3"/>
        <v>G</v>
      </c>
      <c r="J58" s="64" t="str">
        <f t="shared" si="3"/>
        <v>H</v>
      </c>
      <c r="K58" s="64" t="str">
        <f t="shared" si="3"/>
        <v>I</v>
      </c>
      <c r="L58" s="64" t="str">
        <f t="shared" si="3"/>
        <v>J</v>
      </c>
      <c r="M58" s="64" t="str">
        <f t="shared" si="3"/>
        <v>K</v>
      </c>
      <c r="N58" s="65" t="s">
        <v>32</v>
      </c>
    </row>
    <row r="59" spans="1:14">
      <c r="B59" s="66">
        <v>1</v>
      </c>
      <c r="C59" s="67">
        <f>SUMIF(C13:C24,B59,C28:C39)</f>
        <v>42.568233442580315</v>
      </c>
      <c r="D59" s="68">
        <f>SUMIF(D13:D24,B59,C28:C39)</f>
        <v>29.747723038489525</v>
      </c>
      <c r="E59" s="68">
        <f>SUMIF(E13:E24,B59,C28:C39)</f>
        <v>33.486660198381365</v>
      </c>
      <c r="F59" s="68">
        <f>SUMIF(F13:F24,B59,C28:C39)</f>
        <v>20.501833571228151</v>
      </c>
      <c r="G59" s="68">
        <f>SUMIF(G13:G24,B59,C28:C39)</f>
        <v>22.713683936792162</v>
      </c>
      <c r="H59" s="68">
        <f>SUMIF(H13:H24,B59,C28:C39)</f>
        <v>20.10213254444098</v>
      </c>
      <c r="I59" s="68">
        <f>SUMIF(I13:I24,B59,C28:C39)</f>
        <v>23.626310061282165</v>
      </c>
      <c r="J59" s="69">
        <f>SUMIF(J13:J24,B59,C28:C39)</f>
        <v>30.97715029459841</v>
      </c>
      <c r="K59" s="69">
        <f>SUMIF(K13:K24,B59,C28:C39)</f>
        <v>28.915360812497404</v>
      </c>
      <c r="L59" s="69">
        <f>SUMIF(L13:L24,B59,C28:C39)</f>
        <v>21.620945470039203</v>
      </c>
      <c r="M59" s="69">
        <f>SUMIF(M13:M24,B59,C28:C39)</f>
        <v>35.394103060867224</v>
      </c>
      <c r="N59" s="70">
        <f>SUM(C28:C39)</f>
        <v>50.74396057849016</v>
      </c>
    </row>
    <row r="60" spans="1:14">
      <c r="B60" s="71">
        <v>2</v>
      </c>
      <c r="C60" s="72">
        <f>SUMIF(C13:C24,B60,C28:C39)</f>
        <v>8.1757271359098453</v>
      </c>
      <c r="D60" s="73">
        <f>SUMIF(D13:D24,B60,C28:C39)</f>
        <v>20.996237540000628</v>
      </c>
      <c r="E60" s="73">
        <f>SUMIF(E13:E24,B60,C28:C39)</f>
        <v>17.257300380108795</v>
      </c>
      <c r="F60" s="73">
        <f>SUMIF(F13:F24,B60,C28:C39)</f>
        <v>30.242127007262006</v>
      </c>
      <c r="G60" s="73">
        <f>SUMIF(G13:G24,B60,C28:C39)</f>
        <v>28.030276641697998</v>
      </c>
      <c r="H60" s="73">
        <f>SUMIF(H13:H24,B60,C28:C39)</f>
        <v>30.641828034049183</v>
      </c>
      <c r="I60" s="73">
        <f>SUMIF(I13:I24,B60,C28:C39)</f>
        <v>27.117650517207998</v>
      </c>
      <c r="J60" s="74">
        <f>SUMIF(J13:J24,B60,C28:C39)</f>
        <v>19.766810283891751</v>
      </c>
      <c r="K60" s="74">
        <f>SUMIF(K13:K24,B60,C28:C39)</f>
        <v>21.828599765992752</v>
      </c>
      <c r="L60" s="74">
        <f>SUMIF(L13:L24,B60,C28:C39)</f>
        <v>29.123015108450957</v>
      </c>
      <c r="M60" s="74">
        <f>SUMIF(M13:M24,B60,C28:C39)</f>
        <v>15.349857517622935</v>
      </c>
      <c r="N60" s="75"/>
    </row>
    <row r="62" spans="1:14">
      <c r="A62" s="29" t="s">
        <v>33</v>
      </c>
      <c r="B62" s="63" t="s">
        <v>31</v>
      </c>
      <c r="C62" s="64" t="str">
        <f t="shared" ref="C62:N62" si="4">C58</f>
        <v>A</v>
      </c>
      <c r="D62" s="76" t="str">
        <f t="shared" si="4"/>
        <v>B</v>
      </c>
      <c r="E62" s="76" t="str">
        <f t="shared" si="4"/>
        <v>C</v>
      </c>
      <c r="F62" s="76" t="str">
        <f t="shared" si="4"/>
        <v>D</v>
      </c>
      <c r="G62" s="76" t="str">
        <f t="shared" si="4"/>
        <v>E</v>
      </c>
      <c r="H62" s="76" t="str">
        <f t="shared" si="4"/>
        <v>F</v>
      </c>
      <c r="I62" s="76" t="str">
        <f t="shared" si="4"/>
        <v>G</v>
      </c>
      <c r="J62" s="77" t="str">
        <f t="shared" si="4"/>
        <v>H</v>
      </c>
      <c r="K62" s="77" t="str">
        <f t="shared" si="4"/>
        <v>I</v>
      </c>
      <c r="L62" s="77" t="str">
        <f t="shared" si="4"/>
        <v>J</v>
      </c>
      <c r="M62" s="77" t="str">
        <f t="shared" si="4"/>
        <v>K</v>
      </c>
      <c r="N62" s="78" t="str">
        <f t="shared" si="4"/>
        <v>Total</v>
      </c>
    </row>
    <row r="63" spans="1:14">
      <c r="B63" s="66">
        <v>1</v>
      </c>
      <c r="C63" s="79">
        <f t="shared" ref="C63:M63" si="5">COUNTIF(C13:C24,$B63)</f>
        <v>6</v>
      </c>
      <c r="D63" s="79">
        <f t="shared" si="5"/>
        <v>6</v>
      </c>
      <c r="E63" s="79">
        <f t="shared" si="5"/>
        <v>6</v>
      </c>
      <c r="F63" s="79">
        <f t="shared" si="5"/>
        <v>6</v>
      </c>
      <c r="G63" s="79">
        <f t="shared" si="5"/>
        <v>6</v>
      </c>
      <c r="H63" s="79">
        <f t="shared" si="5"/>
        <v>6</v>
      </c>
      <c r="I63" s="79">
        <f t="shared" si="5"/>
        <v>6</v>
      </c>
      <c r="J63" s="80">
        <f t="shared" si="5"/>
        <v>6</v>
      </c>
      <c r="K63" s="80">
        <f t="shared" si="5"/>
        <v>6</v>
      </c>
      <c r="L63" s="80">
        <f t="shared" si="5"/>
        <v>6</v>
      </c>
      <c r="M63" s="80">
        <f t="shared" si="5"/>
        <v>6</v>
      </c>
      <c r="N63" s="81">
        <f>COUNTA(C28:C39)</f>
        <v>12</v>
      </c>
    </row>
    <row r="64" spans="1:14">
      <c r="B64" s="71">
        <v>2</v>
      </c>
      <c r="C64" s="82">
        <f t="shared" ref="C64:M64" si="6">COUNTIF(C13:C24,$B64)</f>
        <v>6</v>
      </c>
      <c r="D64" s="82">
        <f t="shared" si="6"/>
        <v>6</v>
      </c>
      <c r="E64" s="82">
        <f t="shared" si="6"/>
        <v>6</v>
      </c>
      <c r="F64" s="82">
        <f t="shared" si="6"/>
        <v>6</v>
      </c>
      <c r="G64" s="82">
        <f t="shared" si="6"/>
        <v>6</v>
      </c>
      <c r="H64" s="82">
        <f t="shared" si="6"/>
        <v>6</v>
      </c>
      <c r="I64" s="82">
        <f t="shared" si="6"/>
        <v>6</v>
      </c>
      <c r="J64" s="83">
        <f t="shared" si="6"/>
        <v>6</v>
      </c>
      <c r="K64" s="83">
        <f t="shared" si="6"/>
        <v>6</v>
      </c>
      <c r="L64" s="83">
        <f t="shared" si="6"/>
        <v>6</v>
      </c>
      <c r="M64" s="83">
        <f t="shared" si="6"/>
        <v>6</v>
      </c>
      <c r="N64" s="84"/>
    </row>
    <row r="65" spans="1:16">
      <c r="N65" s="85"/>
    </row>
    <row r="66" spans="1:16">
      <c r="A66" s="29" t="s">
        <v>34</v>
      </c>
      <c r="B66" s="63" t="s">
        <v>31</v>
      </c>
      <c r="C66" s="64" t="str">
        <f t="shared" ref="C66:M66" si="7">C62</f>
        <v>A</v>
      </c>
      <c r="D66" s="76" t="str">
        <f t="shared" si="7"/>
        <v>B</v>
      </c>
      <c r="E66" s="76" t="str">
        <f t="shared" si="7"/>
        <v>C</v>
      </c>
      <c r="F66" s="76" t="str">
        <f t="shared" si="7"/>
        <v>D</v>
      </c>
      <c r="G66" s="76" t="str">
        <f t="shared" si="7"/>
        <v>E</v>
      </c>
      <c r="H66" s="76" t="str">
        <f t="shared" si="7"/>
        <v>F</v>
      </c>
      <c r="I66" s="76" t="str">
        <f t="shared" si="7"/>
        <v>G</v>
      </c>
      <c r="J66" s="86" t="str">
        <f t="shared" si="7"/>
        <v>H</v>
      </c>
      <c r="K66" s="86" t="str">
        <f t="shared" si="7"/>
        <v>I</v>
      </c>
      <c r="L66" s="86" t="str">
        <f t="shared" si="7"/>
        <v>J</v>
      </c>
      <c r="M66" s="86" t="str">
        <f t="shared" si="7"/>
        <v>K</v>
      </c>
      <c r="N66" s="78" t="s">
        <v>35</v>
      </c>
    </row>
    <row r="67" spans="1:16">
      <c r="B67" s="78">
        <v>1</v>
      </c>
      <c r="C67" s="87">
        <f>C59/C63</f>
        <v>7.0947055737633855</v>
      </c>
      <c r="D67" s="87">
        <f t="shared" ref="C67:N68" si="8">D59/D63</f>
        <v>4.9579538397482539</v>
      </c>
      <c r="E67" s="87">
        <f t="shared" si="8"/>
        <v>5.5811100330635606</v>
      </c>
      <c r="F67" s="87">
        <f t="shared" si="8"/>
        <v>3.4169722618713583</v>
      </c>
      <c r="G67" s="87">
        <f t="shared" si="8"/>
        <v>3.7856139894653604</v>
      </c>
      <c r="H67" s="87">
        <f t="shared" si="8"/>
        <v>3.3503554240734967</v>
      </c>
      <c r="I67" s="87">
        <f t="shared" si="8"/>
        <v>3.9377183435470275</v>
      </c>
      <c r="J67" s="87">
        <f t="shared" si="8"/>
        <v>5.1628583824330683</v>
      </c>
      <c r="K67" s="87">
        <f t="shared" si="8"/>
        <v>4.819226802082901</v>
      </c>
      <c r="L67" s="87">
        <f t="shared" si="8"/>
        <v>3.6034909116732003</v>
      </c>
      <c r="M67" s="87">
        <f t="shared" si="8"/>
        <v>5.8990171768112036</v>
      </c>
      <c r="N67" s="88">
        <f>N59/N63</f>
        <v>4.228663381540847</v>
      </c>
    </row>
    <row r="68" spans="1:16">
      <c r="B68" s="78">
        <v>2</v>
      </c>
      <c r="C68" s="87">
        <f t="shared" si="8"/>
        <v>1.3626211893183076</v>
      </c>
      <c r="D68" s="87">
        <f t="shared" si="8"/>
        <v>3.4993729233334379</v>
      </c>
      <c r="E68" s="87">
        <f t="shared" si="8"/>
        <v>2.8762167300181325</v>
      </c>
      <c r="F68" s="87">
        <f t="shared" si="8"/>
        <v>5.0403545012103343</v>
      </c>
      <c r="G68" s="87">
        <f t="shared" si="8"/>
        <v>4.6717127736163331</v>
      </c>
      <c r="H68" s="87">
        <f t="shared" si="8"/>
        <v>5.1069713390081972</v>
      </c>
      <c r="I68" s="87">
        <f t="shared" si="8"/>
        <v>4.5196084195346664</v>
      </c>
      <c r="J68" s="87">
        <f t="shared" si="8"/>
        <v>3.2944683806486252</v>
      </c>
      <c r="K68" s="87">
        <f t="shared" si="8"/>
        <v>3.6380999609987921</v>
      </c>
      <c r="L68" s="87">
        <f t="shared" si="8"/>
        <v>4.8538358514084932</v>
      </c>
      <c r="M68" s="87">
        <f t="shared" si="8"/>
        <v>2.558309586270489</v>
      </c>
      <c r="N68" s="88"/>
    </row>
    <row r="69" spans="1:16">
      <c r="B69" s="78" t="s">
        <v>36</v>
      </c>
      <c r="C69" s="87">
        <f>MAX(C67:C68)</f>
        <v>7.0947055737633855</v>
      </c>
      <c r="D69" s="87">
        <f t="shared" ref="D69:M69" si="9">MAX(D67:D68)</f>
        <v>4.9579538397482539</v>
      </c>
      <c r="E69" s="87">
        <f t="shared" si="9"/>
        <v>5.5811100330635606</v>
      </c>
      <c r="F69" s="87">
        <f t="shared" si="9"/>
        <v>5.0403545012103343</v>
      </c>
      <c r="G69" s="87">
        <f t="shared" si="9"/>
        <v>4.6717127736163331</v>
      </c>
      <c r="H69" s="87">
        <f t="shared" si="9"/>
        <v>5.1069713390081972</v>
      </c>
      <c r="I69" s="87">
        <f t="shared" si="9"/>
        <v>4.5196084195346664</v>
      </c>
      <c r="J69" s="87">
        <f t="shared" si="9"/>
        <v>5.1628583824330683</v>
      </c>
      <c r="K69" s="87">
        <f t="shared" si="9"/>
        <v>4.819226802082901</v>
      </c>
      <c r="L69" s="87">
        <f t="shared" si="9"/>
        <v>4.8538358514084932</v>
      </c>
      <c r="M69" s="87">
        <f t="shared" si="9"/>
        <v>5.8990171768112036</v>
      </c>
      <c r="N69" s="89"/>
    </row>
    <row r="70" spans="1:16">
      <c r="B70" s="78" t="s">
        <v>37</v>
      </c>
      <c r="C70" s="87">
        <f>MIN(C67:C68)</f>
        <v>1.3626211893183076</v>
      </c>
      <c r="D70" s="87">
        <f t="shared" ref="D70:M70" si="10">MIN(D67:D68)</f>
        <v>3.4993729233334379</v>
      </c>
      <c r="E70" s="87">
        <f t="shared" si="10"/>
        <v>2.8762167300181325</v>
      </c>
      <c r="F70" s="87">
        <f t="shared" si="10"/>
        <v>3.4169722618713583</v>
      </c>
      <c r="G70" s="87">
        <f t="shared" si="10"/>
        <v>3.7856139894653604</v>
      </c>
      <c r="H70" s="87">
        <f t="shared" si="10"/>
        <v>3.3503554240734967</v>
      </c>
      <c r="I70" s="87">
        <f t="shared" si="10"/>
        <v>3.9377183435470275</v>
      </c>
      <c r="J70" s="87">
        <f t="shared" si="10"/>
        <v>3.2944683806486252</v>
      </c>
      <c r="K70" s="87">
        <f t="shared" si="10"/>
        <v>3.6380999609987921</v>
      </c>
      <c r="L70" s="87">
        <f t="shared" si="10"/>
        <v>3.6034909116732003</v>
      </c>
      <c r="M70" s="87">
        <f t="shared" si="10"/>
        <v>2.558309586270489</v>
      </c>
      <c r="N70" s="89"/>
    </row>
    <row r="71" spans="1:16" ht="8.25" customHeight="1"/>
    <row r="72" spans="1:16">
      <c r="A72" s="29" t="s">
        <v>38</v>
      </c>
    </row>
    <row r="73" spans="1:16">
      <c r="A73" s="90"/>
      <c r="B73" s="78" t="str">
        <f t="shared" ref="B73:M73" si="11">B66</f>
        <v>水準</v>
      </c>
      <c r="C73" s="78" t="str">
        <f t="shared" si="11"/>
        <v>A</v>
      </c>
      <c r="D73" s="78" t="str">
        <f t="shared" si="11"/>
        <v>B</v>
      </c>
      <c r="E73" s="78" t="str">
        <f t="shared" si="11"/>
        <v>C</v>
      </c>
      <c r="F73" s="78" t="str">
        <f t="shared" si="11"/>
        <v>D</v>
      </c>
      <c r="G73" s="78" t="str">
        <f t="shared" si="11"/>
        <v>E</v>
      </c>
      <c r="H73" s="78" t="str">
        <f t="shared" si="11"/>
        <v>F</v>
      </c>
      <c r="I73" s="78" t="str">
        <f t="shared" si="11"/>
        <v>G</v>
      </c>
      <c r="J73" s="78" t="str">
        <f t="shared" si="11"/>
        <v>H</v>
      </c>
      <c r="K73" s="78" t="str">
        <f t="shared" si="11"/>
        <v>I</v>
      </c>
      <c r="L73" s="78" t="str">
        <f t="shared" si="11"/>
        <v>J</v>
      </c>
      <c r="M73" s="78" t="str">
        <f t="shared" si="11"/>
        <v>K</v>
      </c>
      <c r="N73" s="78" t="str">
        <f>N66</f>
        <v>T</v>
      </c>
      <c r="O73" s="104" t="s">
        <v>72</v>
      </c>
      <c r="P73" s="105">
        <f>P74-P75</f>
        <v>22.38411499146217</v>
      </c>
    </row>
    <row r="74" spans="1:16">
      <c r="A74" s="92" t="str">
        <f>C4</f>
        <v>スクリュー</v>
      </c>
      <c r="B74" s="78" t="str">
        <f>C5</f>
        <v>標準</v>
      </c>
      <c r="C74" s="87">
        <f>C67</f>
        <v>7.0947055737633855</v>
      </c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87">
        <f t="shared" ref="N74:N95" si="12">$N$67</f>
        <v>4.228663381540847</v>
      </c>
      <c r="O74" s="11" t="s">
        <v>39</v>
      </c>
      <c r="P74" s="91">
        <f>SUM(C69:M69)</f>
        <v>57.707354692680397</v>
      </c>
    </row>
    <row r="75" spans="1:16">
      <c r="A75" s="92"/>
      <c r="B75" s="78" t="str">
        <f>C6</f>
        <v>代替</v>
      </c>
      <c r="C75" s="87">
        <f>C68</f>
        <v>1.3626211893183076</v>
      </c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87">
        <f t="shared" si="12"/>
        <v>4.228663381540847</v>
      </c>
      <c r="O75" s="11" t="s">
        <v>40</v>
      </c>
      <c r="P75" s="91">
        <f>SUM(C70:M70)</f>
        <v>35.323239701218228</v>
      </c>
    </row>
    <row r="76" spans="1:16">
      <c r="A76" s="92" t="str">
        <f>D4</f>
        <v>サイジング</v>
      </c>
      <c r="B76" s="78" t="str">
        <f>D5</f>
        <v>現状</v>
      </c>
      <c r="C76" s="91"/>
      <c r="D76" s="87">
        <f>D67</f>
        <v>4.9579538397482539</v>
      </c>
      <c r="E76" s="91"/>
      <c r="F76" s="91"/>
      <c r="G76" s="91"/>
      <c r="H76" s="91"/>
      <c r="I76" s="91"/>
      <c r="J76" s="91"/>
      <c r="K76" s="91"/>
      <c r="L76" s="91"/>
      <c r="M76" s="91"/>
      <c r="N76" s="87">
        <f t="shared" si="12"/>
        <v>4.228663381540847</v>
      </c>
    </row>
    <row r="77" spans="1:16">
      <c r="A77" s="92"/>
      <c r="B77" s="78" t="str">
        <f>D6</f>
        <v>大きめ</v>
      </c>
      <c r="C77" s="91"/>
      <c r="D77" s="87">
        <f>D68</f>
        <v>3.4993729233334379</v>
      </c>
      <c r="E77" s="91"/>
      <c r="F77" s="91"/>
      <c r="G77" s="91"/>
      <c r="H77" s="91"/>
      <c r="I77" s="91"/>
      <c r="J77" s="91"/>
      <c r="K77" s="91"/>
      <c r="L77" s="91"/>
      <c r="M77" s="91"/>
      <c r="N77" s="87">
        <f t="shared" si="12"/>
        <v>4.228663381540847</v>
      </c>
    </row>
    <row r="78" spans="1:16">
      <c r="A78" s="93" t="str">
        <f>E4</f>
        <v>治具</v>
      </c>
      <c r="B78" s="78" t="str">
        <f>E5</f>
        <v>小</v>
      </c>
      <c r="C78" s="91"/>
      <c r="D78" s="91"/>
      <c r="E78" s="87">
        <f>E67</f>
        <v>5.5811100330635606</v>
      </c>
      <c r="F78" s="91"/>
      <c r="G78" s="91"/>
      <c r="H78" s="91"/>
      <c r="I78" s="91"/>
      <c r="J78" s="91"/>
      <c r="K78" s="91"/>
      <c r="L78" s="91"/>
      <c r="M78" s="91"/>
      <c r="N78" s="87">
        <f t="shared" si="12"/>
        <v>4.228663381540847</v>
      </c>
    </row>
    <row r="79" spans="1:16">
      <c r="A79" s="94"/>
      <c r="B79" s="78" t="str">
        <f>E6</f>
        <v>大</v>
      </c>
      <c r="C79" s="91"/>
      <c r="D79" s="91"/>
      <c r="E79" s="87">
        <f>E68</f>
        <v>2.8762167300181325</v>
      </c>
      <c r="F79" s="91"/>
      <c r="G79" s="91"/>
      <c r="H79" s="91"/>
      <c r="I79" s="91"/>
      <c r="J79" s="91"/>
      <c r="K79" s="91"/>
      <c r="L79" s="91"/>
      <c r="M79" s="91"/>
      <c r="N79" s="87">
        <f t="shared" si="12"/>
        <v>4.228663381540847</v>
      </c>
    </row>
    <row r="80" spans="1:16">
      <c r="A80" s="93" t="str">
        <f>F4</f>
        <v>引出機</v>
      </c>
      <c r="B80" s="78" t="str">
        <f>F5</f>
        <v>水圧式</v>
      </c>
      <c r="C80" s="91"/>
      <c r="D80" s="91"/>
      <c r="E80" s="91"/>
      <c r="F80" s="87">
        <f>F67</f>
        <v>3.4169722618713583</v>
      </c>
      <c r="G80" s="91"/>
      <c r="H80" s="91"/>
      <c r="I80" s="91"/>
      <c r="J80" s="91"/>
      <c r="K80" s="91"/>
      <c r="L80" s="91"/>
      <c r="M80" s="91"/>
      <c r="N80" s="87">
        <f t="shared" si="12"/>
        <v>4.228663381540847</v>
      </c>
    </row>
    <row r="81" spans="1:14">
      <c r="A81" s="94"/>
      <c r="B81" s="78" t="str">
        <f>F6</f>
        <v>DCドライブ</v>
      </c>
      <c r="C81" s="91"/>
      <c r="D81" s="91"/>
      <c r="E81" s="91"/>
      <c r="F81" s="87">
        <f>F68</f>
        <v>5.0403545012103343</v>
      </c>
      <c r="G81" s="91"/>
      <c r="H81" s="91"/>
      <c r="I81" s="91"/>
      <c r="J81" s="91"/>
      <c r="K81" s="91"/>
      <c r="L81" s="91"/>
      <c r="M81" s="91"/>
      <c r="N81" s="87">
        <f t="shared" si="12"/>
        <v>4.228663381540847</v>
      </c>
    </row>
    <row r="82" spans="1:14" ht="11.25" customHeight="1">
      <c r="A82" s="93" t="str">
        <f>G4</f>
        <v>圧力損失</v>
      </c>
      <c r="B82" s="78" t="str">
        <f>G5</f>
        <v>現状</v>
      </c>
      <c r="C82" s="91"/>
      <c r="D82" s="91"/>
      <c r="E82" s="91"/>
      <c r="F82" s="91"/>
      <c r="G82" s="87">
        <f>G67</f>
        <v>3.7856139894653604</v>
      </c>
      <c r="H82" s="91"/>
      <c r="I82" s="91"/>
      <c r="J82" s="91"/>
      <c r="K82" s="91"/>
      <c r="L82" s="91"/>
      <c r="M82" s="91"/>
      <c r="N82" s="87">
        <f t="shared" si="12"/>
        <v>4.228663381540847</v>
      </c>
    </row>
    <row r="83" spans="1:14">
      <c r="A83" s="94"/>
      <c r="B83" s="78" t="str">
        <f>G6</f>
        <v>小さめ</v>
      </c>
      <c r="C83" s="91"/>
      <c r="D83" s="91"/>
      <c r="E83" s="91"/>
      <c r="F83" s="91"/>
      <c r="G83" s="87">
        <f>G68</f>
        <v>4.6717127736163331</v>
      </c>
      <c r="H83" s="91"/>
      <c r="I83" s="91"/>
      <c r="J83" s="91"/>
      <c r="K83" s="91"/>
      <c r="L83" s="91"/>
      <c r="M83" s="91"/>
      <c r="N83" s="87">
        <f t="shared" si="12"/>
        <v>4.228663381540847</v>
      </c>
    </row>
    <row r="84" spans="1:14">
      <c r="A84" s="92" t="str">
        <f>H4</f>
        <v>水冷</v>
      </c>
      <c r="B84" s="78" t="str">
        <f>H5</f>
        <v>周囲温度</v>
      </c>
      <c r="C84" s="91"/>
      <c r="D84" s="91"/>
      <c r="E84" s="91"/>
      <c r="F84" s="91"/>
      <c r="G84" s="91"/>
      <c r="H84" s="87">
        <f>H67</f>
        <v>3.3503554240734967</v>
      </c>
      <c r="I84" s="91"/>
      <c r="J84" s="91"/>
      <c r="K84" s="91"/>
      <c r="L84" s="91"/>
      <c r="M84" s="91"/>
      <c r="N84" s="87">
        <f t="shared" si="12"/>
        <v>4.228663381540847</v>
      </c>
    </row>
    <row r="85" spans="1:14" ht="10.5" customHeight="1">
      <c r="A85" s="92"/>
      <c r="B85" s="78" t="str">
        <f>H6</f>
        <v>冷却</v>
      </c>
      <c r="C85" s="91"/>
      <c r="D85" s="91"/>
      <c r="E85" s="91"/>
      <c r="F85" s="91"/>
      <c r="G85" s="91"/>
      <c r="H85" s="87">
        <f>H68</f>
        <v>5.1069713390081972</v>
      </c>
      <c r="I85" s="91"/>
      <c r="J85" s="91"/>
      <c r="K85" s="91"/>
      <c r="L85" s="91"/>
      <c r="M85" s="91"/>
      <c r="N85" s="87">
        <f t="shared" si="12"/>
        <v>4.228663381540847</v>
      </c>
    </row>
    <row r="86" spans="1:14">
      <c r="A86" s="92" t="str">
        <f>I4</f>
        <v>撹拌</v>
      </c>
      <c r="B86" s="78" t="str">
        <f>I5</f>
        <v>なし</v>
      </c>
      <c r="C86" s="91"/>
      <c r="D86" s="91"/>
      <c r="E86" s="91"/>
      <c r="F86" s="91"/>
      <c r="G86" s="91"/>
      <c r="H86" s="91"/>
      <c r="I86" s="87">
        <f>I67</f>
        <v>3.9377183435470275</v>
      </c>
      <c r="J86" s="91"/>
      <c r="K86" s="91"/>
      <c r="L86" s="91"/>
      <c r="M86" s="91"/>
      <c r="N86" s="87">
        <f t="shared" si="12"/>
        <v>4.228663381540847</v>
      </c>
    </row>
    <row r="87" spans="1:14">
      <c r="A87" s="92"/>
      <c r="B87" s="78" t="str">
        <f>I6</f>
        <v>あり</v>
      </c>
      <c r="C87" s="91"/>
      <c r="D87" s="91"/>
      <c r="E87" s="91"/>
      <c r="F87" s="91"/>
      <c r="G87" s="91"/>
      <c r="H87" s="91"/>
      <c r="I87" s="87">
        <f>I68</f>
        <v>4.5196084195346664</v>
      </c>
      <c r="J87" s="91"/>
      <c r="K87" s="91"/>
      <c r="L87" s="91"/>
      <c r="M87" s="91"/>
      <c r="N87" s="87">
        <f t="shared" si="12"/>
        <v>4.228663381540847</v>
      </c>
    </row>
    <row r="88" spans="1:14">
      <c r="A88" s="92" t="str">
        <f>J4</f>
        <v>背圧</v>
      </c>
      <c r="B88" s="78" t="str">
        <f>J5</f>
        <v>レベル１</v>
      </c>
      <c r="C88" s="91"/>
      <c r="D88" s="91"/>
      <c r="E88" s="91"/>
      <c r="F88" s="91"/>
      <c r="G88" s="91"/>
      <c r="H88" s="91"/>
      <c r="I88" s="91"/>
      <c r="J88" s="87">
        <f>J67</f>
        <v>5.1628583824330683</v>
      </c>
      <c r="K88" s="91"/>
      <c r="L88" s="91"/>
      <c r="M88" s="91"/>
      <c r="N88" s="87">
        <f t="shared" si="12"/>
        <v>4.228663381540847</v>
      </c>
    </row>
    <row r="89" spans="1:14">
      <c r="A89" s="92"/>
      <c r="B89" s="78" t="str">
        <f>J6</f>
        <v>レベル２</v>
      </c>
      <c r="C89" s="91"/>
      <c r="D89" s="91"/>
      <c r="E89" s="91"/>
      <c r="F89" s="91"/>
      <c r="G89" s="91"/>
      <c r="H89" s="91"/>
      <c r="I89" s="91"/>
      <c r="J89" s="87">
        <f>J68</f>
        <v>3.2944683806486252</v>
      </c>
      <c r="K89" s="91"/>
      <c r="L89" s="91"/>
      <c r="M89" s="91"/>
      <c r="N89" s="87">
        <f t="shared" si="12"/>
        <v>4.228663381540847</v>
      </c>
    </row>
    <row r="90" spans="1:14">
      <c r="A90" s="92" t="str">
        <f>K4</f>
        <v>含水率</v>
      </c>
      <c r="B90" s="78">
        <f>K5</f>
        <v>2E-3</v>
      </c>
      <c r="C90" s="91"/>
      <c r="D90" s="91"/>
      <c r="E90" s="91"/>
      <c r="F90" s="91"/>
      <c r="G90" s="91"/>
      <c r="H90" s="91"/>
      <c r="I90" s="91"/>
      <c r="J90" s="91"/>
      <c r="K90" s="87">
        <f>K67</f>
        <v>4.819226802082901</v>
      </c>
      <c r="L90" s="91"/>
      <c r="M90" s="91"/>
      <c r="N90" s="87">
        <f t="shared" si="12"/>
        <v>4.228663381540847</v>
      </c>
    </row>
    <row r="91" spans="1:14">
      <c r="A91" s="92"/>
      <c r="B91" s="78">
        <f>K6</f>
        <v>1E-3</v>
      </c>
      <c r="C91" s="91"/>
      <c r="D91" s="91"/>
      <c r="E91" s="91"/>
      <c r="F91" s="91"/>
      <c r="G91" s="91"/>
      <c r="H91" s="91"/>
      <c r="I91" s="91"/>
      <c r="J91" s="91"/>
      <c r="K91" s="87">
        <f>K68</f>
        <v>3.6380999609987921</v>
      </c>
      <c r="L91" s="91"/>
      <c r="M91" s="91"/>
      <c r="N91" s="87">
        <f t="shared" si="12"/>
        <v>4.228663381540847</v>
      </c>
    </row>
    <row r="92" spans="1:14">
      <c r="A92" s="92" t="str">
        <f>L4</f>
        <v>温度</v>
      </c>
      <c r="B92" s="78" t="str">
        <f>L5</f>
        <v>セット１</v>
      </c>
      <c r="C92" s="91"/>
      <c r="D92" s="91"/>
      <c r="E92" s="91"/>
      <c r="F92" s="91"/>
      <c r="G92" s="91"/>
      <c r="H92" s="91"/>
      <c r="I92" s="91"/>
      <c r="J92" s="91"/>
      <c r="K92" s="91"/>
      <c r="L92" s="87">
        <f>L67</f>
        <v>3.6034909116732003</v>
      </c>
      <c r="M92" s="91"/>
      <c r="N92" s="87">
        <f t="shared" si="12"/>
        <v>4.228663381540847</v>
      </c>
    </row>
    <row r="93" spans="1:14">
      <c r="A93" s="92"/>
      <c r="B93" s="78" t="str">
        <f>L6</f>
        <v>セット２</v>
      </c>
      <c r="C93" s="91"/>
      <c r="D93" s="91"/>
      <c r="E93" s="91"/>
      <c r="F93" s="91"/>
      <c r="G93" s="91"/>
      <c r="H93" s="91"/>
      <c r="I93" s="91"/>
      <c r="J93" s="91"/>
      <c r="K93" s="91"/>
      <c r="L93" s="87">
        <f>L68</f>
        <v>4.8538358514084932</v>
      </c>
      <c r="M93" s="91"/>
      <c r="N93" s="87">
        <f t="shared" si="12"/>
        <v>4.228663381540847</v>
      </c>
    </row>
    <row r="94" spans="1:14">
      <c r="A94" s="92" t="str">
        <f>M4</f>
        <v>溶解温度</v>
      </c>
      <c r="B94" s="78" t="str">
        <f>M5</f>
        <v>温度１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87">
        <f>M67</f>
        <v>5.8990171768112036</v>
      </c>
      <c r="N94" s="87">
        <f t="shared" si="12"/>
        <v>4.228663381540847</v>
      </c>
    </row>
    <row r="95" spans="1:14">
      <c r="A95" s="92"/>
      <c r="B95" s="78" t="str">
        <f>M6</f>
        <v>温度２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87">
        <f>M68</f>
        <v>2.558309586270489</v>
      </c>
      <c r="N95" s="87">
        <f t="shared" si="12"/>
        <v>4.228663381540847</v>
      </c>
    </row>
    <row r="96" spans="1:14">
      <c r="A96" s="96"/>
      <c r="B96" s="30"/>
    </row>
  </sheetData>
  <mergeCells count="18">
    <mergeCell ref="A84:A85"/>
    <mergeCell ref="A86:A87"/>
    <mergeCell ref="A88:A89"/>
    <mergeCell ref="A90:A91"/>
    <mergeCell ref="A92:A93"/>
    <mergeCell ref="A94:A95"/>
    <mergeCell ref="N67:N68"/>
    <mergeCell ref="A74:A75"/>
    <mergeCell ref="A76:A77"/>
    <mergeCell ref="A78:A79"/>
    <mergeCell ref="A80:A81"/>
    <mergeCell ref="A82:A83"/>
    <mergeCell ref="B3:B4"/>
    <mergeCell ref="B11:B12"/>
    <mergeCell ref="B26:B27"/>
    <mergeCell ref="C26:C27"/>
    <mergeCell ref="N59:N60"/>
    <mergeCell ref="N63:N64"/>
  </mergeCells>
  <phoneticPr fontId="1"/>
  <pageMargins left="0.22" right="0.4" top="0.31" bottom="0.27559055118110237" header="0.51181102362204722" footer="0.51181102362204722"/>
  <pageSetup paperSize="9" scale="65" orientation="landscape"/>
  <headerFooter alignWithMargins="0"/>
  <rowBreaks count="1" manualBreakCount="1">
    <brk id="57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A94F-0464-1947-85D2-CF5C637825A5}">
  <dimension ref="A1:W13"/>
  <sheetViews>
    <sheetView workbookViewId="0">
      <selection activeCell="H33" sqref="H33"/>
    </sheetView>
  </sheetViews>
  <sheetFormatPr baseColWidth="10" defaultRowHeight="14"/>
  <cols>
    <col min="2" max="13" width="7" bestFit="1" customWidth="1"/>
    <col min="14" max="14" width="6.6640625" bestFit="1" customWidth="1"/>
    <col min="16" max="16" width="9" bestFit="1" customWidth="1"/>
    <col min="17" max="17" width="13" bestFit="1" customWidth="1"/>
    <col min="18" max="18" width="9" bestFit="1" customWidth="1"/>
    <col min="19" max="20" width="13" bestFit="1" customWidth="1"/>
    <col min="21" max="21" width="4" bestFit="1" customWidth="1"/>
    <col min="22" max="23" width="13" bestFit="1" customWidth="1"/>
  </cols>
  <sheetData>
    <row r="1" spans="1:23">
      <c r="B1" s="6" t="s">
        <v>1</v>
      </c>
      <c r="C1" s="7"/>
      <c r="D1" s="7"/>
      <c r="E1" s="8"/>
      <c r="F1" s="6" t="s">
        <v>2</v>
      </c>
      <c r="G1" s="7"/>
      <c r="H1" s="7"/>
      <c r="I1" s="8"/>
      <c r="J1" s="6" t="s">
        <v>3</v>
      </c>
      <c r="K1" s="7"/>
      <c r="L1" s="7"/>
      <c r="M1" s="8"/>
      <c r="N1" s="2" t="s">
        <v>4</v>
      </c>
      <c r="P1" t="s">
        <v>5</v>
      </c>
      <c r="Q1" t="s">
        <v>6</v>
      </c>
      <c r="R1" t="s">
        <v>7</v>
      </c>
      <c r="S1" t="s">
        <v>8</v>
      </c>
      <c r="T1" t="s">
        <v>9</v>
      </c>
      <c r="U1" t="s">
        <v>11</v>
      </c>
      <c r="V1" t="s">
        <v>12</v>
      </c>
      <c r="W1" t="s">
        <v>10</v>
      </c>
    </row>
    <row r="2" spans="1:23">
      <c r="A2" t="s">
        <v>73</v>
      </c>
      <c r="B2" s="6">
        <v>32.6</v>
      </c>
      <c r="C2" s="7"/>
      <c r="D2" s="7"/>
      <c r="E2" s="8"/>
      <c r="F2" s="6">
        <v>33.6</v>
      </c>
      <c r="G2" s="7"/>
      <c r="H2" s="7"/>
      <c r="I2" s="8"/>
      <c r="J2" s="6">
        <v>34.6</v>
      </c>
      <c r="K2" s="7"/>
      <c r="L2" s="7"/>
      <c r="M2" s="8"/>
      <c r="N2" s="9"/>
    </row>
    <row r="3" spans="1:23">
      <c r="A3" s="3" t="s">
        <v>71</v>
      </c>
      <c r="B3" s="1">
        <v>0.151</v>
      </c>
      <c r="C3" s="1">
        <v>0.15</v>
      </c>
      <c r="D3" s="1">
        <v>0.151</v>
      </c>
      <c r="E3" s="1">
        <v>0.15</v>
      </c>
      <c r="F3" s="1">
        <v>0.155</v>
      </c>
      <c r="G3" s="1">
        <v>0.156</v>
      </c>
      <c r="H3" s="1">
        <v>0.156</v>
      </c>
      <c r="I3" s="1">
        <v>0.155</v>
      </c>
      <c r="J3" s="1">
        <v>0.158</v>
      </c>
      <c r="K3" s="1">
        <v>0.159</v>
      </c>
      <c r="L3" s="1">
        <v>0.158</v>
      </c>
      <c r="M3" s="1">
        <v>0.159</v>
      </c>
      <c r="N3" s="110">
        <f>W3</f>
        <v>14.162927752657083</v>
      </c>
      <c r="P3">
        <f>SUMSQ(B3:M5)</f>
        <v>0.86369899999999977</v>
      </c>
      <c r="Q3">
        <f>($B$2*SUM(B3:E5)+$F$2*SUM(F3:I5)+$J$2*SUM(J3:M5))^2</f>
        <v>35122.508099999999</v>
      </c>
      <c r="R3">
        <f>SUMSQ($B$2,$F$2,$J$2)</f>
        <v>3388.88</v>
      </c>
      <c r="S3">
        <f>Q3/12/R3</f>
        <v>0.86367049733245194</v>
      </c>
      <c r="T3">
        <f>P3-S3</f>
        <v>2.8502667547836147E-5</v>
      </c>
      <c r="U3">
        <f>12*3-1</f>
        <v>35</v>
      </c>
      <c r="V3">
        <f>T3/U3</f>
        <v>8.1436192993817566E-7</v>
      </c>
      <c r="W3">
        <f>10*LOG((S3-V3)/12/R3/V3)</f>
        <v>14.162927752657083</v>
      </c>
    </row>
    <row r="4" spans="1:23">
      <c r="A4" s="4"/>
      <c r="B4" s="1">
        <v>0.151</v>
      </c>
      <c r="C4" s="1">
        <v>0.151</v>
      </c>
      <c r="D4" s="1">
        <v>0.152</v>
      </c>
      <c r="E4" s="1">
        <v>0.151</v>
      </c>
      <c r="F4" s="1">
        <v>0.155</v>
      </c>
      <c r="G4" s="1">
        <v>0.155</v>
      </c>
      <c r="H4" s="1">
        <v>0.155</v>
      </c>
      <c r="I4" s="1">
        <v>0.156</v>
      </c>
      <c r="J4" s="1">
        <v>0.158</v>
      </c>
      <c r="K4" s="1">
        <v>0.159</v>
      </c>
      <c r="L4" s="1">
        <v>0.159</v>
      </c>
      <c r="M4" s="1">
        <v>0.158</v>
      </c>
      <c r="N4" s="111"/>
    </row>
    <row r="5" spans="1:23">
      <c r="A5" s="5"/>
      <c r="B5" s="1">
        <v>0.151</v>
      </c>
      <c r="C5" s="1">
        <v>0.151</v>
      </c>
      <c r="D5" s="1">
        <v>0.151</v>
      </c>
      <c r="E5" s="1">
        <v>0.151</v>
      </c>
      <c r="F5" s="1">
        <v>0.155</v>
      </c>
      <c r="G5" s="1">
        <v>0.155</v>
      </c>
      <c r="H5" s="1">
        <v>0.155</v>
      </c>
      <c r="I5" s="1">
        <v>0.155</v>
      </c>
      <c r="J5" s="1">
        <v>0.158</v>
      </c>
      <c r="K5" s="1">
        <v>0.159</v>
      </c>
      <c r="L5" s="1">
        <v>0.158</v>
      </c>
      <c r="M5" s="1">
        <v>0.158</v>
      </c>
      <c r="N5" s="112"/>
    </row>
    <row r="7" spans="1:23">
      <c r="B7" s="6" t="s">
        <v>1</v>
      </c>
      <c r="C7" s="7"/>
      <c r="D7" s="7"/>
      <c r="E7" s="8"/>
      <c r="F7" s="6" t="s">
        <v>2</v>
      </c>
      <c r="G7" s="7"/>
      <c r="H7" s="7"/>
      <c r="I7" s="8"/>
      <c r="J7" s="6" t="s">
        <v>3</v>
      </c>
      <c r="K7" s="7"/>
      <c r="L7" s="7"/>
      <c r="M7" s="8"/>
      <c r="N7" s="2" t="s">
        <v>4</v>
      </c>
      <c r="P7" t="s">
        <v>5</v>
      </c>
      <c r="Q7" t="s">
        <v>6</v>
      </c>
      <c r="R7" t="s">
        <v>7</v>
      </c>
      <c r="S7" t="s">
        <v>8</v>
      </c>
      <c r="T7" t="s">
        <v>9</v>
      </c>
      <c r="U7" t="s">
        <v>11</v>
      </c>
      <c r="V7" t="s">
        <v>12</v>
      </c>
      <c r="W7" t="s">
        <v>10</v>
      </c>
    </row>
    <row r="8" spans="1:23">
      <c r="A8" t="s">
        <v>74</v>
      </c>
      <c r="B8" s="6">
        <v>32.6</v>
      </c>
      <c r="C8" s="7"/>
      <c r="D8" s="7"/>
      <c r="E8" s="8"/>
      <c r="F8" s="6">
        <v>33.6</v>
      </c>
      <c r="G8" s="7"/>
      <c r="H8" s="7"/>
      <c r="I8" s="8"/>
      <c r="J8" s="6">
        <v>34.6</v>
      </c>
      <c r="K8" s="7"/>
      <c r="L8" s="7"/>
      <c r="M8" s="8"/>
      <c r="N8" s="9"/>
    </row>
    <row r="9" spans="1:23">
      <c r="A9" s="3" t="s">
        <v>71</v>
      </c>
      <c r="B9" s="1">
        <v>0.21299999999999999</v>
      </c>
      <c r="C9" s="1">
        <v>0.219</v>
      </c>
      <c r="D9" s="1">
        <v>0.219</v>
      </c>
      <c r="E9" s="1">
        <v>0.20899999999999999</v>
      </c>
      <c r="F9" s="1">
        <v>0.223</v>
      </c>
      <c r="G9" s="1">
        <v>0.21</v>
      </c>
      <c r="H9" s="1">
        <v>0.21</v>
      </c>
      <c r="I9" s="1">
        <v>0.21299999999999999</v>
      </c>
      <c r="J9" s="1">
        <v>0.215</v>
      </c>
      <c r="K9" s="1">
        <v>0.23</v>
      </c>
      <c r="L9" s="1">
        <v>0.29699999999999999</v>
      </c>
      <c r="M9" s="1">
        <v>0.215</v>
      </c>
      <c r="N9" s="106">
        <f>W9</f>
        <v>-7.0075918463624411</v>
      </c>
      <c r="P9">
        <f>SUMSQ(B9:M11)</f>
        <v>1.6937119999999999</v>
      </c>
      <c r="Q9">
        <f>($B$2*SUM(B9:E11)+$F$2*SUM(F9:I11)+$J$2*SUM(J9:M11))^2</f>
        <v>68581.134400000024</v>
      </c>
      <c r="R9">
        <f>SUMSQ($B$2,$F$2,$J$2)</f>
        <v>3388.88</v>
      </c>
      <c r="S9">
        <f>Q9/12/R9</f>
        <v>1.686425761116751</v>
      </c>
      <c r="T9">
        <f>P9-S9</f>
        <v>7.2862388832488634E-3</v>
      </c>
      <c r="U9">
        <f>12*3-1</f>
        <v>35</v>
      </c>
      <c r="V9">
        <f>T9/U9</f>
        <v>2.0817825380711039E-4</v>
      </c>
      <c r="W9">
        <f>10*LOG((S9-V9)/12/R9/V9)</f>
        <v>-7.0075918463624411</v>
      </c>
    </row>
    <row r="10" spans="1:23">
      <c r="A10" s="4"/>
      <c r="B10" s="1">
        <v>0.21199999999999999</v>
      </c>
      <c r="C10" s="1">
        <v>0.20899999999999999</v>
      </c>
      <c r="D10" s="1">
        <v>0.222</v>
      </c>
      <c r="E10" s="1">
        <v>0.215</v>
      </c>
      <c r="F10" s="1">
        <v>0.20699999999999999</v>
      </c>
      <c r="G10" s="1">
        <v>0.20799999999999999</v>
      </c>
      <c r="H10" s="1">
        <v>0.21099999999999999</v>
      </c>
      <c r="I10" s="1">
        <v>0.214</v>
      </c>
      <c r="J10" s="1">
        <v>0.20899999999999999</v>
      </c>
      <c r="K10" s="1">
        <v>0.22500000000000001</v>
      </c>
      <c r="L10" s="1">
        <v>0.21</v>
      </c>
      <c r="M10" s="1">
        <v>0.214</v>
      </c>
      <c r="N10" s="107"/>
    </row>
    <row r="11" spans="1:23">
      <c r="A11" s="5"/>
      <c r="B11" s="1">
        <v>0.215</v>
      </c>
      <c r="C11" s="1">
        <v>0.214</v>
      </c>
      <c r="D11" s="1">
        <v>0.20599999999999999</v>
      </c>
      <c r="E11" s="1">
        <v>0.20200000000000001</v>
      </c>
      <c r="F11" s="1">
        <v>0.21099999999999999</v>
      </c>
      <c r="G11" s="1">
        <v>0.217</v>
      </c>
      <c r="H11" s="1">
        <v>0.21199999999999999</v>
      </c>
      <c r="I11" s="1">
        <v>0.20799999999999999</v>
      </c>
      <c r="J11" s="1">
        <v>0.222</v>
      </c>
      <c r="K11" s="1">
        <v>0.22900000000000001</v>
      </c>
      <c r="L11" s="1">
        <v>0.21299999999999999</v>
      </c>
      <c r="M11" s="1">
        <v>0.21199999999999999</v>
      </c>
      <c r="N11" s="108"/>
    </row>
    <row r="13" spans="1:23">
      <c r="A13" t="s">
        <v>75</v>
      </c>
      <c r="B13" s="109">
        <f>N3-N9</f>
        <v>21.170519599019524</v>
      </c>
    </row>
  </sheetData>
  <mergeCells count="16">
    <mergeCell ref="A9:A11"/>
    <mergeCell ref="N9:N11"/>
    <mergeCell ref="N3:N5"/>
    <mergeCell ref="A3:A5"/>
    <mergeCell ref="B7:E7"/>
    <mergeCell ref="F7:I7"/>
    <mergeCell ref="J7:M7"/>
    <mergeCell ref="B8:E8"/>
    <mergeCell ref="F8:I8"/>
    <mergeCell ref="J8:M8"/>
    <mergeCell ref="B1:E1"/>
    <mergeCell ref="F1:I1"/>
    <mergeCell ref="J1:M1"/>
    <mergeCell ref="B2:E2"/>
    <mergeCell ref="F2:I2"/>
    <mergeCell ref="J2:M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要因効果図</vt:lpstr>
      <vt:lpstr>確認実験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2025-07-30T12:01:28Z</dcterms:created>
  <dcterms:modified xsi:type="dcterms:W3CDTF">2025-08-04T07:13:13Z</dcterms:modified>
</cp:coreProperties>
</file>