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filterPrivacy="1" defaultThemeVersion="166925"/>
  <xr:revisionPtr revIDLastSave="0" documentId="13_ncr:1_{50301336-A4EF-AE46-B13F-E48F02C03DBE}" xr6:coauthVersionLast="47" xr6:coauthVersionMax="47" xr10:uidLastSave="{00000000-0000-0000-0000-000000000000}"/>
  <bookViews>
    <workbookView xWindow="1880" yWindow="500" windowWidth="28240" windowHeight="16440" activeTab="2" xr2:uid="{D397713E-996C-C14A-8B25-A716E2CD7C7C}"/>
  </bookViews>
  <sheets>
    <sheet name="BMI" sheetId="1" r:id="rId1"/>
    <sheet name="面積など" sheetId="2" r:id="rId2"/>
    <sheet name="持家・賃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3" l="1"/>
  <c r="D6" i="3"/>
  <c r="D10" i="3" s="1"/>
  <c r="I9" i="3"/>
  <c r="I8" i="3"/>
  <c r="I6" i="3"/>
  <c r="I7" i="3"/>
  <c r="I5" i="3"/>
  <c r="C3" i="2"/>
  <c r="C2" i="2"/>
  <c r="B13" i="2"/>
  <c r="B10" i="2"/>
  <c r="B11" i="2" s="1"/>
  <c r="D7" i="2"/>
  <c r="B7" i="2"/>
  <c r="B8" i="2" s="1"/>
  <c r="B6" i="2"/>
  <c r="D3" i="2"/>
  <c r="D2" i="2"/>
  <c r="C3" i="1"/>
  <c r="C6" i="1"/>
  <c r="C8" i="1"/>
  <c r="C2" i="1"/>
  <c r="B3" i="1"/>
  <c r="D3" i="1" s="1"/>
  <c r="B4" i="1"/>
  <c r="D4" i="1" s="1"/>
  <c r="B5" i="1"/>
  <c r="C5" i="1" s="1"/>
  <c r="B6" i="1"/>
  <c r="D6" i="1" s="1"/>
  <c r="B7" i="1"/>
  <c r="D7" i="1" s="1"/>
  <c r="B8" i="1"/>
  <c r="D8" i="1" s="1"/>
  <c r="B2" i="1"/>
  <c r="E2" i="1" s="1"/>
  <c r="D2" i="1" l="1"/>
  <c r="C4" i="1"/>
  <c r="E8" i="1"/>
  <c r="E6" i="1"/>
  <c r="C7" i="1"/>
  <c r="E3" i="1"/>
  <c r="E5" i="1"/>
  <c r="D5" i="1"/>
  <c r="E4" i="1"/>
  <c r="E7" i="1"/>
</calcChain>
</file>

<file path=xl/sharedStrings.xml><?xml version="1.0" encoding="utf-8"?>
<sst xmlns="http://schemas.openxmlformats.org/spreadsheetml/2006/main" count="36" uniqueCount="33">
  <si>
    <t>身長</t>
    <rPh sb="0" eb="2">
      <t xml:space="preserve">シンチョウ </t>
    </rPh>
    <phoneticPr fontId="1"/>
  </si>
  <si>
    <r>
      <t>（身長）</t>
    </r>
    <r>
      <rPr>
        <vertAlign val="superscript"/>
        <sz val="12"/>
        <color theme="1"/>
        <rFont val="MS-PGothic"/>
        <charset val="128"/>
      </rPr>
      <t>２</t>
    </r>
    <rPh sb="1" eb="3">
      <t xml:space="preserve">シンチョウ </t>
    </rPh>
    <phoneticPr fontId="1"/>
  </si>
  <si>
    <r>
      <t xml:space="preserve">低体重の目安
</t>
    </r>
    <r>
      <rPr>
        <b/>
        <sz val="11"/>
        <color theme="1"/>
        <rFont val="MS-PGothic"/>
        <charset val="128"/>
      </rPr>
      <t>BMI 18.5</t>
    </r>
    <rPh sb="0" eb="3">
      <t xml:space="preserve">テイタイジュウ </t>
    </rPh>
    <rPh sb="4" eb="6">
      <t xml:space="preserve">メヤス </t>
    </rPh>
    <phoneticPr fontId="1"/>
  </si>
  <si>
    <r>
      <t xml:space="preserve">目標
</t>
    </r>
    <r>
      <rPr>
        <b/>
        <sz val="11"/>
        <color theme="1"/>
        <rFont val="MS-PGothic"/>
        <charset val="128"/>
      </rPr>
      <t>BMI 22.0</t>
    </r>
    <rPh sb="0" eb="2">
      <t xml:space="preserve">モクヒョウ </t>
    </rPh>
    <phoneticPr fontId="1"/>
  </si>
  <si>
    <r>
      <t xml:space="preserve">肥満の目安
</t>
    </r>
    <r>
      <rPr>
        <b/>
        <sz val="11"/>
        <color theme="1"/>
        <rFont val="MS-PGothic"/>
        <charset val="128"/>
      </rPr>
      <t>BMI 25.0</t>
    </r>
    <rPh sb="0" eb="2">
      <t xml:space="preserve">ヒマン </t>
    </rPh>
    <rPh sb="3" eb="5">
      <t xml:space="preserve">メヤス </t>
    </rPh>
    <phoneticPr fontId="1"/>
  </si>
  <si>
    <t>畳[枚]</t>
    <rPh sb="0" eb="1">
      <t xml:space="preserve">タタミ </t>
    </rPh>
    <rPh sb="2" eb="3">
      <t xml:space="preserve">マイ </t>
    </rPh>
    <phoneticPr fontId="1"/>
  </si>
  <si>
    <t>東京ドーム</t>
    <rPh sb="0" eb="2">
      <t xml:space="preserve">トウキョウ </t>
    </rPh>
    <phoneticPr fontId="1"/>
  </si>
  <si>
    <t>甲子園球場</t>
    <rPh sb="0" eb="5">
      <t xml:space="preserve">コウシエンキュウジョウ </t>
    </rPh>
    <phoneticPr fontId="1"/>
  </si>
  <si>
    <t>面積[m2]</t>
    <rPh sb="0" eb="2">
      <t xml:space="preserve">メンセキ </t>
    </rPh>
    <phoneticPr fontId="1"/>
  </si>
  <si>
    <t>25ｍプール</t>
    <phoneticPr fontId="1"/>
  </si>
  <si>
    <t>1坪</t>
    <rPh sb="1" eb="2">
      <t xml:space="preserve">ツボ </t>
    </rPh>
    <phoneticPr fontId="1"/>
  </si>
  <si>
    <t>プールサイド5m</t>
    <phoneticPr fontId="1"/>
  </si>
  <si>
    <t>水深1.2m</t>
    <rPh sb="0" eb="2">
      <t xml:space="preserve">スイシン </t>
    </rPh>
    <phoneticPr fontId="1"/>
  </si>
  <si>
    <t>駐車数</t>
    <rPh sb="0" eb="2">
      <t xml:space="preserve">チュウシャ </t>
    </rPh>
    <rPh sb="2" eb="3">
      <t xml:space="preserve">スウ </t>
    </rPh>
    <phoneticPr fontId="1"/>
  </si>
  <si>
    <t>東京ドームフェアグラウンド</t>
    <rPh sb="0" eb="2">
      <t xml:space="preserve">トウキョウドーム </t>
    </rPh>
    <phoneticPr fontId="1"/>
  </si>
  <si>
    <t>１戸50坪</t>
    <rPh sb="1" eb="2">
      <t xml:space="preserve">コ </t>
    </rPh>
    <rPh sb="4" eb="5">
      <t xml:space="preserve">ツボ </t>
    </rPh>
    <phoneticPr fontId="1"/>
  </si>
  <si>
    <t>坪数</t>
    <rPh sb="0" eb="1">
      <t xml:space="preserve">ツボ </t>
    </rPh>
    <rPh sb="1" eb="2">
      <t xml:space="preserve">スウ </t>
    </rPh>
    <phoneticPr fontId="1"/>
  </si>
  <si>
    <t>住宅ローン</t>
    <rPh sb="0" eb="2">
      <t xml:space="preserve">ジュウタク </t>
    </rPh>
    <phoneticPr fontId="1"/>
  </si>
  <si>
    <t>頭金</t>
    <rPh sb="0" eb="2">
      <t xml:space="preserve">アタマキン </t>
    </rPh>
    <phoneticPr fontId="1"/>
  </si>
  <si>
    <t>合計</t>
    <rPh sb="0" eb="2">
      <t xml:space="preserve">ゴウケイ </t>
    </rPh>
    <phoneticPr fontId="1"/>
  </si>
  <si>
    <t>①0〜5年(2名2DK)</t>
    <rPh sb="4" eb="5">
      <t xml:space="preserve">ネン </t>
    </rPh>
    <rPh sb="7" eb="8">
      <t xml:space="preserve">メイ </t>
    </rPh>
    <phoneticPr fontId="1"/>
  </si>
  <si>
    <t>②6〜25年(4名3LDK)</t>
    <rPh sb="5" eb="6">
      <t xml:space="preserve">ネン </t>
    </rPh>
    <rPh sb="8" eb="9">
      <t xml:space="preserve">メイ </t>
    </rPh>
    <phoneticPr fontId="1"/>
  </si>
  <si>
    <t>③26〜35年(2名2DK)</t>
    <rPh sb="6" eb="7">
      <t xml:space="preserve">ネン </t>
    </rPh>
    <rPh sb="9" eb="10">
      <t xml:space="preserve">メイ </t>
    </rPh>
    <phoneticPr fontId="1"/>
  </si>
  <si>
    <t>④2年毎に更新料1ヶ月分</t>
    <rPh sb="2" eb="4">
      <t xml:space="preserve">ネンゴトニ </t>
    </rPh>
    <rPh sb="5" eb="8">
      <t xml:space="preserve">コウシンリョウ </t>
    </rPh>
    <rPh sb="11" eb="12">
      <t xml:space="preserve">ブン </t>
    </rPh>
    <phoneticPr fontId="1"/>
  </si>
  <si>
    <t>⑤35年間に引っ越し4回</t>
    <rPh sb="3" eb="5">
      <t xml:space="preserve">ネンカン </t>
    </rPh>
    <rPh sb="6" eb="7">
      <t xml:space="preserve">ヒッコシ </t>
    </rPh>
    <rPh sb="11" eb="12">
      <t xml:space="preserve">カイ </t>
    </rPh>
    <phoneticPr fontId="1"/>
  </si>
  <si>
    <t>金額</t>
    <rPh sb="0" eb="2">
      <t xml:space="preserve">キンガク </t>
    </rPh>
    <phoneticPr fontId="1"/>
  </si>
  <si>
    <t>年数</t>
    <rPh sb="0" eb="2">
      <t xml:space="preserve">ネンスウ </t>
    </rPh>
    <phoneticPr fontId="1"/>
  </si>
  <si>
    <t>更新回数</t>
    <rPh sb="0" eb="2">
      <t xml:space="preserve">コウシン </t>
    </rPh>
    <rPh sb="2" eb="4">
      <t xml:space="preserve">カイスウ </t>
    </rPh>
    <phoneticPr fontId="1"/>
  </si>
  <si>
    <t>毎月返済額</t>
    <phoneticPr fontId="1"/>
  </si>
  <si>
    <t>税金等諸経費10%</t>
    <rPh sb="0" eb="2">
      <t xml:space="preserve">ゼイキン </t>
    </rPh>
    <rPh sb="2" eb="3">
      <t xml:space="preserve">トウ </t>
    </rPh>
    <rPh sb="3" eb="6">
      <t xml:space="preserve">ショケイヒ </t>
    </rPh>
    <phoneticPr fontId="1"/>
  </si>
  <si>
    <t>合計</t>
  </si>
  <si>
    <t>持ち家　4,000万円の新築住宅</t>
    <rPh sb="0" eb="1">
      <t xml:space="preserve">モチイエ </t>
    </rPh>
    <rPh sb="9" eb="11">
      <t xml:space="preserve">マンエンノ </t>
    </rPh>
    <rPh sb="12" eb="14">
      <t xml:space="preserve">シンチク </t>
    </rPh>
    <rPh sb="14" eb="16">
      <t xml:space="preserve">ジュウタク </t>
    </rPh>
    <phoneticPr fontId="1"/>
  </si>
  <si>
    <t>賃貸住宅（家族及び転勤により流動的）</t>
    <rPh sb="0" eb="4">
      <t xml:space="preserve">チンタイジュウタク </t>
    </rPh>
    <rPh sb="5" eb="7">
      <t xml:space="preserve">カゾク </t>
    </rPh>
    <rPh sb="7" eb="8">
      <t xml:space="preserve">オヨビ </t>
    </rPh>
    <rPh sb="9" eb="11">
      <t xml:space="preserve">テンキン </t>
    </rPh>
    <rPh sb="14" eb="17">
      <t xml:space="preserve">リュウドウテキ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</si>
</sst>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"/>
  </numFmts>
  <fonts count="8">
    <font>
      <sz val="11"/>
      <color theme="1"/>
      <name val="MS-PGothic"/>
      <family val="2"/>
      <charset val="128"/>
    </font>
    <font>
      <sz val="6"/>
      <name val="MS-PGothic"/>
      <family val="2"/>
      <charset val="128"/>
    </font>
    <font>
      <sz val="12"/>
      <color theme="1"/>
      <name val="MS-PGothic"/>
      <family val="2"/>
      <charset val="128"/>
    </font>
    <font>
      <b/>
      <sz val="11"/>
      <color theme="1"/>
      <name val="MS-PGothic"/>
      <charset val="128"/>
    </font>
    <font>
      <sz val="12"/>
      <color theme="1"/>
      <name val="MS-PGothic"/>
      <charset val="128"/>
    </font>
    <font>
      <vertAlign val="superscript"/>
      <sz val="12"/>
      <color theme="1"/>
      <name val="MS-PGothic"/>
      <charset val="128"/>
    </font>
    <font>
      <sz val="11"/>
      <color theme="1"/>
      <name val="MS-PGothic"/>
      <family val="2"/>
      <charset val="128"/>
    </font>
    <font>
      <sz val="14"/>
      <color theme="1"/>
      <name val="MS-PGothic"/>
      <charset val="128"/>
    </font>
  </fonts>
  <fills count="3">
    <fill>
      <patternFill patternType="none"/>
    </fill>
    <fill>
      <patternFill patternType="gray125"/>
    </fill>
    <fill>
      <patternFill patternType="solid">
        <fgColor rgb="FFC1F0EE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/>
    </xf>
    <xf numFmtId="1" fontId="0" fillId="0" borderId="0" xfId="0" applyNumberFormat="1">
      <alignment vertical="center"/>
    </xf>
    <xf numFmtId="38" fontId="0" fillId="0" borderId="0" xfId="1" applyFont="1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1F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3E8C-60D2-F347-89F0-7EB6366CA054}">
  <dimension ref="A1:E8"/>
  <sheetViews>
    <sheetView workbookViewId="0">
      <selection activeCell="C18" sqref="C18"/>
    </sheetView>
  </sheetViews>
  <sheetFormatPr baseColWidth="10" defaultRowHeight="14"/>
  <cols>
    <col min="1" max="1" width="6.83203125" customWidth="1"/>
    <col min="2" max="2" width="8.83203125" bestFit="1" customWidth="1"/>
    <col min="3" max="5" width="13" customWidth="1"/>
  </cols>
  <sheetData>
    <row r="1" spans="1:5" ht="30">
      <c r="A1" s="1" t="s">
        <v>0</v>
      </c>
      <c r="B1" s="2" t="s">
        <v>1</v>
      </c>
      <c r="C1" s="3" t="s">
        <v>2</v>
      </c>
      <c r="D1" s="8" t="s">
        <v>3</v>
      </c>
      <c r="E1" s="3" t="s">
        <v>4</v>
      </c>
    </row>
    <row r="2" spans="1:5" ht="15">
      <c r="A2" s="4">
        <v>1.5</v>
      </c>
      <c r="B2" s="5">
        <f>A2^2</f>
        <v>2.25</v>
      </c>
      <c r="C2" s="6">
        <f>18.5*B2</f>
        <v>41.625</v>
      </c>
      <c r="D2" s="9">
        <f>22*B2</f>
        <v>49.5</v>
      </c>
      <c r="E2" s="7">
        <f>25*B2</f>
        <v>56.25</v>
      </c>
    </row>
    <row r="3" spans="1:5" ht="15">
      <c r="A3" s="4">
        <v>1.55</v>
      </c>
      <c r="B3" s="5">
        <f t="shared" ref="B3:B8" si="0">A3^2</f>
        <v>2.4025000000000003</v>
      </c>
      <c r="C3" s="6">
        <f t="shared" ref="C3:C8" si="1">18.5*B3</f>
        <v>44.446250000000006</v>
      </c>
      <c r="D3" s="9">
        <f t="shared" ref="D3:D8" si="2">22*B3</f>
        <v>52.855000000000004</v>
      </c>
      <c r="E3" s="7">
        <f t="shared" ref="E3:E8" si="3">25*B3</f>
        <v>60.062500000000007</v>
      </c>
    </row>
    <row r="4" spans="1:5" ht="15">
      <c r="A4" s="4">
        <v>1.6</v>
      </c>
      <c r="B4" s="5">
        <f t="shared" si="0"/>
        <v>2.5600000000000005</v>
      </c>
      <c r="C4" s="6">
        <f t="shared" si="1"/>
        <v>47.360000000000007</v>
      </c>
      <c r="D4" s="9">
        <f t="shared" si="2"/>
        <v>56.320000000000007</v>
      </c>
      <c r="E4" s="7">
        <f t="shared" si="3"/>
        <v>64.000000000000014</v>
      </c>
    </row>
    <row r="5" spans="1:5" ht="15">
      <c r="A5" s="4">
        <v>1.65</v>
      </c>
      <c r="B5" s="5">
        <f t="shared" si="0"/>
        <v>2.7224999999999997</v>
      </c>
      <c r="C5" s="6">
        <f t="shared" si="1"/>
        <v>50.366249999999994</v>
      </c>
      <c r="D5" s="9">
        <f t="shared" si="2"/>
        <v>59.894999999999996</v>
      </c>
      <c r="E5" s="7">
        <f t="shared" si="3"/>
        <v>68.062499999999986</v>
      </c>
    </row>
    <row r="6" spans="1:5" ht="15">
      <c r="A6" s="4">
        <v>1.7</v>
      </c>
      <c r="B6" s="5">
        <f t="shared" si="0"/>
        <v>2.8899999999999997</v>
      </c>
      <c r="C6" s="6">
        <f t="shared" si="1"/>
        <v>53.464999999999996</v>
      </c>
      <c r="D6" s="9">
        <f t="shared" si="2"/>
        <v>63.579999999999991</v>
      </c>
      <c r="E6" s="7">
        <f t="shared" si="3"/>
        <v>72.249999999999986</v>
      </c>
    </row>
    <row r="7" spans="1:5" ht="15">
      <c r="A7" s="4">
        <v>1.75</v>
      </c>
      <c r="B7" s="5">
        <f t="shared" si="0"/>
        <v>3.0625</v>
      </c>
      <c r="C7" s="6">
        <f t="shared" si="1"/>
        <v>56.65625</v>
      </c>
      <c r="D7" s="9">
        <f t="shared" si="2"/>
        <v>67.375</v>
      </c>
      <c r="E7" s="7">
        <f t="shared" si="3"/>
        <v>76.5625</v>
      </c>
    </row>
    <row r="8" spans="1:5" ht="15">
      <c r="A8" s="4">
        <v>1.8</v>
      </c>
      <c r="B8" s="5">
        <f t="shared" si="0"/>
        <v>3.24</v>
      </c>
      <c r="C8" s="6">
        <f t="shared" si="1"/>
        <v>59.940000000000005</v>
      </c>
      <c r="D8" s="9">
        <f t="shared" si="2"/>
        <v>71.28</v>
      </c>
      <c r="E8" s="7">
        <f t="shared" si="3"/>
        <v>81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0AC6D-46B6-8E45-8726-9D702E57635F}">
  <dimension ref="A1:E13"/>
  <sheetViews>
    <sheetView workbookViewId="0">
      <selection activeCell="H6" sqref="H6"/>
    </sheetView>
  </sheetViews>
  <sheetFormatPr baseColWidth="10" defaultRowHeight="14"/>
  <cols>
    <col min="1" max="1" width="24" bestFit="1" customWidth="1"/>
  </cols>
  <sheetData>
    <row r="1" spans="1:5">
      <c r="B1" t="s">
        <v>8</v>
      </c>
      <c r="C1" t="s">
        <v>16</v>
      </c>
    </row>
    <row r="2" spans="1:5">
      <c r="A2" t="s">
        <v>6</v>
      </c>
      <c r="B2" s="11">
        <v>47000</v>
      </c>
      <c r="C2" s="11">
        <f>B2/3.3</f>
        <v>14242.424242424244</v>
      </c>
      <c r="D2" s="11">
        <f>47000*2/3.3</f>
        <v>28484.848484848488</v>
      </c>
      <c r="E2" t="s">
        <v>5</v>
      </c>
    </row>
    <row r="3" spans="1:5">
      <c r="A3" t="s">
        <v>7</v>
      </c>
      <c r="B3" s="11">
        <v>38500</v>
      </c>
      <c r="C3" s="11">
        <f>B3/3.3</f>
        <v>11666.666666666668</v>
      </c>
      <c r="D3" s="11">
        <f>38500*2/3.3</f>
        <v>23333.333333333336</v>
      </c>
    </row>
    <row r="4" spans="1:5">
      <c r="B4" s="11"/>
      <c r="C4" s="11"/>
      <c r="D4" s="11"/>
    </row>
    <row r="5" spans="1:5">
      <c r="A5" t="s">
        <v>10</v>
      </c>
      <c r="B5">
        <v>3.3</v>
      </c>
    </row>
    <row r="6" spans="1:5">
      <c r="A6" t="s">
        <v>9</v>
      </c>
      <c r="B6">
        <f>25*15</f>
        <v>375</v>
      </c>
    </row>
    <row r="7" spans="1:5">
      <c r="A7" t="s">
        <v>11</v>
      </c>
      <c r="B7">
        <f>(25+5*2)*(15+5*2)</f>
        <v>875</v>
      </c>
      <c r="D7" s="10">
        <f>B7*2/B5</f>
        <v>530.30303030303037</v>
      </c>
      <c r="E7" t="s">
        <v>5</v>
      </c>
    </row>
    <row r="8" spans="1:5">
      <c r="A8" t="s">
        <v>12</v>
      </c>
      <c r="B8">
        <f>B7*1.2</f>
        <v>1050</v>
      </c>
    </row>
    <row r="10" spans="1:5">
      <c r="A10" t="s">
        <v>14</v>
      </c>
      <c r="B10">
        <f>100^2</f>
        <v>10000</v>
      </c>
    </row>
    <row r="11" spans="1:5">
      <c r="A11" t="s">
        <v>13</v>
      </c>
      <c r="B11" s="10">
        <f>B10/7/3.3</f>
        <v>432.90043290043297</v>
      </c>
      <c r="C11" s="10"/>
    </row>
    <row r="13" spans="1:5">
      <c r="A13" t="s">
        <v>15</v>
      </c>
      <c r="B13" s="10">
        <f>B2/3.3/50</f>
        <v>284.84848484848487</v>
      </c>
      <c r="C13" s="10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452E-E850-8E48-AA1B-21361FDE212D}">
  <dimension ref="A2:I12"/>
  <sheetViews>
    <sheetView tabSelected="1" workbookViewId="0">
      <selection activeCell="C17" sqref="C17"/>
    </sheetView>
  </sheetViews>
  <sheetFormatPr baseColWidth="10" defaultRowHeight="15"/>
  <cols>
    <col min="1" max="1" width="16.1640625" style="12" bestFit="1" customWidth="1"/>
    <col min="2" max="2" width="11.1640625" style="12" bestFit="1" customWidth="1"/>
    <col min="3" max="3" width="8.33203125" style="12" customWidth="1"/>
    <col min="4" max="4" width="11.5" style="12" customWidth="1"/>
    <col min="5" max="5" width="22.6640625" style="12" bestFit="1" customWidth="1"/>
    <col min="6" max="6" width="10" style="12" customWidth="1"/>
    <col min="7" max="7" width="5.6640625" style="12" bestFit="1" customWidth="1"/>
    <col min="8" max="8" width="9.33203125" style="12" bestFit="1" customWidth="1"/>
    <col min="9" max="9" width="12" style="12" customWidth="1"/>
  </cols>
  <sheetData>
    <row r="2" spans="1:9">
      <c r="F2" s="13"/>
      <c r="G2" s="13"/>
    </row>
    <row r="3" spans="1:9" ht="17">
      <c r="A3" s="22" t="s">
        <v>31</v>
      </c>
      <c r="B3" s="23"/>
      <c r="C3" s="23"/>
      <c r="D3" s="24"/>
      <c r="E3" s="22" t="s">
        <v>32</v>
      </c>
      <c r="F3" s="23"/>
      <c r="G3" s="23"/>
      <c r="H3" s="23"/>
      <c r="I3" s="24"/>
    </row>
    <row r="4" spans="1:9" s="21" customFormat="1">
      <c r="A4" s="2"/>
      <c r="B4" s="2" t="s">
        <v>28</v>
      </c>
      <c r="C4" s="2" t="s">
        <v>26</v>
      </c>
      <c r="D4" s="20" t="s">
        <v>25</v>
      </c>
      <c r="E4" s="2"/>
      <c r="F4" s="20"/>
      <c r="G4" s="20" t="s">
        <v>26</v>
      </c>
      <c r="H4" s="20" t="s">
        <v>27</v>
      </c>
      <c r="I4" s="20" t="s">
        <v>25</v>
      </c>
    </row>
    <row r="5" spans="1:9">
      <c r="A5" s="14" t="s">
        <v>18</v>
      </c>
      <c r="B5" s="14"/>
      <c r="C5" s="14"/>
      <c r="D5" s="15">
        <v>10000000</v>
      </c>
      <c r="E5" s="14" t="s">
        <v>20</v>
      </c>
      <c r="F5" s="15">
        <v>110000</v>
      </c>
      <c r="G5" s="15">
        <v>5</v>
      </c>
      <c r="H5" s="15">
        <v>2</v>
      </c>
      <c r="I5" s="15">
        <f>F5*12*G5</f>
        <v>6600000</v>
      </c>
    </row>
    <row r="6" spans="1:9">
      <c r="A6" s="14" t="s">
        <v>17</v>
      </c>
      <c r="B6" s="15">
        <v>110000</v>
      </c>
      <c r="C6" s="14">
        <v>35</v>
      </c>
      <c r="D6" s="15">
        <f>B6*C6*12</f>
        <v>46200000</v>
      </c>
      <c r="E6" s="14" t="s">
        <v>21</v>
      </c>
      <c r="F6" s="15">
        <v>160000</v>
      </c>
      <c r="G6" s="15">
        <v>20</v>
      </c>
      <c r="H6" s="15">
        <v>10</v>
      </c>
      <c r="I6" s="15">
        <f t="shared" ref="I6:I7" si="0">F6*12*G6</f>
        <v>38400000</v>
      </c>
    </row>
    <row r="7" spans="1:9">
      <c r="A7" s="14" t="s">
        <v>29</v>
      </c>
      <c r="B7" s="14"/>
      <c r="C7" s="14"/>
      <c r="D7" s="15">
        <v>4000000</v>
      </c>
      <c r="E7" s="14" t="s">
        <v>22</v>
      </c>
      <c r="F7" s="15">
        <v>110000</v>
      </c>
      <c r="G7" s="15">
        <v>10</v>
      </c>
      <c r="H7" s="15">
        <v>5</v>
      </c>
      <c r="I7" s="15">
        <f t="shared" si="0"/>
        <v>13200000</v>
      </c>
    </row>
    <row r="8" spans="1:9">
      <c r="A8" s="16"/>
      <c r="B8" s="16"/>
      <c r="C8" s="16"/>
      <c r="D8" s="16"/>
      <c r="E8" s="14" t="s">
        <v>23</v>
      </c>
      <c r="F8" s="15"/>
      <c r="G8" s="15"/>
      <c r="H8" s="15"/>
      <c r="I8" s="15">
        <f>$F$5*H5+$F$6*$H$6+$F$7*$H$7</f>
        <v>2370000</v>
      </c>
    </row>
    <row r="9" spans="1:9">
      <c r="A9" s="17"/>
      <c r="B9" s="17"/>
      <c r="C9" s="18"/>
      <c r="D9" s="17"/>
      <c r="E9" s="14" t="s">
        <v>24</v>
      </c>
      <c r="F9" s="15">
        <v>150000</v>
      </c>
      <c r="G9" s="15">
        <v>4</v>
      </c>
      <c r="H9" s="15"/>
      <c r="I9" s="15">
        <f>F9*G9</f>
        <v>600000</v>
      </c>
    </row>
    <row r="10" spans="1:9">
      <c r="C10" s="14" t="s">
        <v>30</v>
      </c>
      <c r="D10" s="19">
        <f>SUM(D5:D7)</f>
        <v>60200000</v>
      </c>
      <c r="F10" s="13"/>
      <c r="G10" s="13"/>
      <c r="H10" s="14" t="s">
        <v>19</v>
      </c>
      <c r="I10" s="15">
        <f>SUM(I5:I9)</f>
        <v>61170000</v>
      </c>
    </row>
    <row r="11" spans="1:9">
      <c r="F11" s="13"/>
      <c r="G11" s="13"/>
      <c r="H11" s="13"/>
    </row>
    <row r="12" spans="1:9">
      <c r="F12" s="13"/>
      <c r="G12" s="13"/>
      <c r="H12" s="13"/>
    </row>
  </sheetData>
  <mergeCells count="2">
    <mergeCell ref="A3:D3"/>
    <mergeCell ref="E3:I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BMI</vt:lpstr>
      <vt:lpstr>面積など</vt:lpstr>
      <vt:lpstr>持家・賃貸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2025-05-05T06:16:02Z</dcterms:created>
  <dcterms:modified xsi:type="dcterms:W3CDTF">2025-05-06T01:36:14Z</dcterms:modified>
</cp:coreProperties>
</file>