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/>
  <xr:revisionPtr revIDLastSave="0" documentId="13_ncr:1_{580E0669-0349-C74A-B2B1-AD3FD83B9314}" xr6:coauthVersionLast="47" xr6:coauthVersionMax="47" xr10:uidLastSave="{00000000-0000-0000-0000-000000000000}"/>
  <bookViews>
    <workbookView xWindow="0" yWindow="500" windowWidth="30260" windowHeight="15020" tabRatio="777" activeTab="4" xr2:uid="{C4E5E5BB-F75B-47A1-BB7D-4101C30A04BD}"/>
  </bookViews>
  <sheets>
    <sheet name="一元分散分析" sheetId="1" r:id="rId1"/>
    <sheet name="二元分散分析" sheetId="2" r:id="rId2"/>
    <sheet name="二元分散分析(繰返し）" sheetId="3" r:id="rId3"/>
    <sheet name="乱塊法" sheetId="4" r:id="rId4"/>
    <sheet name="分割法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5" l="1"/>
  <c r="Q37" i="5"/>
  <c r="P38" i="5"/>
  <c r="P37" i="5"/>
  <c r="O38" i="5"/>
  <c r="O39" i="5"/>
  <c r="N39" i="5"/>
  <c r="M39" i="5"/>
  <c r="O37" i="5"/>
  <c r="O32" i="5"/>
  <c r="O30" i="5"/>
  <c r="M33" i="5"/>
  <c r="M31" i="5"/>
  <c r="Q30" i="4"/>
  <c r="Q29" i="4"/>
  <c r="P30" i="4"/>
  <c r="P29" i="4"/>
  <c r="O30" i="4"/>
  <c r="O31" i="4"/>
  <c r="O29" i="4"/>
  <c r="N31" i="4"/>
  <c r="M31" i="4"/>
  <c r="I21" i="1"/>
  <c r="H21" i="1"/>
  <c r="F23" i="1"/>
  <c r="F22" i="1"/>
  <c r="F21" i="1"/>
  <c r="G22" i="1"/>
  <c r="I16" i="2"/>
  <c r="I15" i="2"/>
  <c r="H16" i="2"/>
  <c r="H15" i="2"/>
  <c r="G15" i="2"/>
  <c r="F18" i="2"/>
  <c r="F17" i="2"/>
  <c r="F16" i="2"/>
  <c r="F15" i="2"/>
  <c r="G17" i="2"/>
  <c r="F25" i="3"/>
  <c r="I22" i="3"/>
  <c r="I23" i="3"/>
  <c r="I21" i="3"/>
  <c r="H22" i="3"/>
  <c r="H23" i="3"/>
  <c r="H21" i="3"/>
  <c r="G21" i="3"/>
  <c r="F24" i="3"/>
  <c r="F23" i="3"/>
  <c r="F22" i="3"/>
  <c r="F21" i="3"/>
  <c r="G24" i="3"/>
  <c r="G23" i="3"/>
  <c r="J27" i="5"/>
  <c r="J26" i="5"/>
  <c r="J25" i="5"/>
  <c r="H27" i="5"/>
  <c r="H26" i="5"/>
  <c r="H25" i="5"/>
  <c r="J23" i="5"/>
  <c r="J22" i="5"/>
  <c r="J21" i="5"/>
  <c r="J20" i="5"/>
  <c r="J19" i="5"/>
  <c r="J18" i="5"/>
  <c r="H24" i="5"/>
  <c r="H23" i="5"/>
  <c r="H22" i="5"/>
  <c r="P9" i="5" s="1"/>
  <c r="H21" i="5"/>
  <c r="H20" i="5"/>
  <c r="H19" i="5"/>
  <c r="H18" i="5"/>
  <c r="L15" i="5"/>
  <c r="L14" i="5"/>
  <c r="H22" i="4"/>
  <c r="J23" i="4"/>
  <c r="J22" i="4"/>
  <c r="J21" i="4"/>
  <c r="J20" i="4"/>
  <c r="J19" i="4"/>
  <c r="J18" i="4"/>
  <c r="H24" i="4"/>
  <c r="N12" i="4" s="1"/>
  <c r="H23" i="4"/>
  <c r="N2" i="4" s="1"/>
  <c r="H21" i="4"/>
  <c r="P2" i="4" s="1"/>
  <c r="H20" i="4"/>
  <c r="O6" i="4" s="1"/>
  <c r="H19" i="4"/>
  <c r="O4" i="4" s="1"/>
  <c r="H18" i="4"/>
  <c r="L15" i="4"/>
  <c r="M5" i="4" s="1"/>
  <c r="L14" i="4"/>
  <c r="S18" i="1"/>
  <c r="S17" i="1"/>
  <c r="O7" i="5" l="1"/>
  <c r="P6" i="5"/>
  <c r="N11" i="4"/>
  <c r="O7" i="4"/>
  <c r="N7" i="4"/>
  <c r="P9" i="4"/>
  <c r="O2" i="4"/>
  <c r="Q2" i="4" s="1"/>
  <c r="P10" i="4"/>
  <c r="Q13" i="4"/>
  <c r="N6" i="4"/>
  <c r="N10" i="4"/>
  <c r="P11" i="4"/>
  <c r="Q11" i="4" s="1"/>
  <c r="N9" i="4"/>
  <c r="P4" i="4"/>
  <c r="Q4" i="4" s="1"/>
  <c r="N4" i="4"/>
  <c r="O10" i="4"/>
  <c r="Q10" i="4" s="1"/>
  <c r="P13" i="4"/>
  <c r="O3" i="4"/>
  <c r="P6" i="4"/>
  <c r="Q6" i="4" s="1"/>
  <c r="N8" i="4"/>
  <c r="O12" i="4"/>
  <c r="Q12" i="4" s="1"/>
  <c r="N13" i="4"/>
  <c r="O5" i="4"/>
  <c r="O13" i="4"/>
  <c r="P8" i="4"/>
  <c r="O8" i="4"/>
  <c r="Q8" i="4" s="1"/>
  <c r="P3" i="4"/>
  <c r="P14" i="4" s="1"/>
  <c r="N5" i="4"/>
  <c r="R5" i="4" s="1"/>
  <c r="O9" i="4"/>
  <c r="Q9" i="4" s="1"/>
  <c r="P12" i="4"/>
  <c r="P5" i="4"/>
  <c r="N3" i="4"/>
  <c r="N16" i="4" s="1"/>
  <c r="N21" i="4" s="1"/>
  <c r="O21" i="4" s="1"/>
  <c r="O11" i="4"/>
  <c r="P7" i="4"/>
  <c r="Q7" i="4" s="1"/>
  <c r="M4" i="5"/>
  <c r="R7" i="5"/>
  <c r="M5" i="5"/>
  <c r="M8" i="5"/>
  <c r="P11" i="5"/>
  <c r="O10" i="5"/>
  <c r="P3" i="5"/>
  <c r="M10" i="5"/>
  <c r="P10" i="5"/>
  <c r="M11" i="5"/>
  <c r="P8" i="5"/>
  <c r="O12" i="5"/>
  <c r="M2" i="5"/>
  <c r="P5" i="5"/>
  <c r="M9" i="5"/>
  <c r="M13" i="5"/>
  <c r="N7" i="5"/>
  <c r="P7" i="5"/>
  <c r="Q7" i="5" s="1"/>
  <c r="O3" i="5"/>
  <c r="Q3" i="5" s="1"/>
  <c r="O5" i="5"/>
  <c r="P12" i="5"/>
  <c r="Q12" i="5" s="1"/>
  <c r="P2" i="5"/>
  <c r="M6" i="5"/>
  <c r="O9" i="5"/>
  <c r="Q9" i="5" s="1"/>
  <c r="P13" i="5"/>
  <c r="M7" i="5"/>
  <c r="S7" i="5" s="1"/>
  <c r="P4" i="5"/>
  <c r="N9" i="5"/>
  <c r="M3" i="5"/>
  <c r="R12" i="5"/>
  <c r="N12" i="5"/>
  <c r="N13" i="5"/>
  <c r="N11" i="5"/>
  <c r="R11" i="5" s="1"/>
  <c r="O2" i="5"/>
  <c r="O4" i="5"/>
  <c r="Q4" i="5" s="1"/>
  <c r="O6" i="5"/>
  <c r="N8" i="5"/>
  <c r="R8" i="5" s="1"/>
  <c r="N10" i="5"/>
  <c r="R10" i="5" s="1"/>
  <c r="O11" i="5"/>
  <c r="N2" i="5"/>
  <c r="N4" i="5"/>
  <c r="N6" i="5"/>
  <c r="O13" i="5"/>
  <c r="Q13" i="5" s="1"/>
  <c r="O8" i="5"/>
  <c r="N3" i="5"/>
  <c r="N5" i="5"/>
  <c r="R5" i="5" s="1"/>
  <c r="M12" i="5"/>
  <c r="M2" i="4"/>
  <c r="R2" i="4" s="1"/>
  <c r="M6" i="4"/>
  <c r="M12" i="4"/>
  <c r="R12" i="4" s="1"/>
  <c r="M4" i="4"/>
  <c r="M8" i="4"/>
  <c r="M11" i="4"/>
  <c r="R11" i="4" s="1"/>
  <c r="M3" i="4"/>
  <c r="M10" i="4"/>
  <c r="R10" i="4" s="1"/>
  <c r="M9" i="4"/>
  <c r="M7" i="4"/>
  <c r="R7" i="4" s="1"/>
  <c r="M13" i="4"/>
  <c r="R13" i="4" s="1"/>
  <c r="D32" i="3"/>
  <c r="D31" i="3"/>
  <c r="I10" i="3" s="1"/>
  <c r="D30" i="3"/>
  <c r="I8" i="3" s="1"/>
  <c r="D29" i="3"/>
  <c r="I7" i="3" s="1"/>
  <c r="D28" i="3"/>
  <c r="D27" i="3"/>
  <c r="I3" i="3" s="1"/>
  <c r="B31" i="3"/>
  <c r="B30" i="3"/>
  <c r="B29" i="3"/>
  <c r="B28" i="3"/>
  <c r="B27" i="3"/>
  <c r="D15" i="3"/>
  <c r="E13" i="3" s="1"/>
  <c r="D14" i="3"/>
  <c r="B15" i="2"/>
  <c r="G7" i="2" s="1"/>
  <c r="B14" i="2"/>
  <c r="B13" i="2"/>
  <c r="B12" i="2"/>
  <c r="B11" i="2"/>
  <c r="D9" i="2"/>
  <c r="E7" i="2" s="1"/>
  <c r="D8" i="2"/>
  <c r="D3" i="1"/>
  <c r="D15" i="1" s="1"/>
  <c r="D4" i="1"/>
  <c r="D5" i="1"/>
  <c r="D11" i="1"/>
  <c r="D12" i="1"/>
  <c r="D13" i="1"/>
  <c r="D10" i="1"/>
  <c r="G11" i="1" s="1"/>
  <c r="D7" i="1"/>
  <c r="D8" i="1"/>
  <c r="D9" i="1"/>
  <c r="D6" i="1"/>
  <c r="D2" i="1"/>
  <c r="G12" i="1"/>
  <c r="G10" i="1"/>
  <c r="G7" i="1"/>
  <c r="G8" i="1"/>
  <c r="G9" i="1"/>
  <c r="G6" i="1"/>
  <c r="G3" i="1"/>
  <c r="G2" i="1"/>
  <c r="F12" i="1"/>
  <c r="F13" i="1"/>
  <c r="F10" i="1"/>
  <c r="F7" i="1"/>
  <c r="F9" i="1"/>
  <c r="F6" i="1"/>
  <c r="F4" i="1"/>
  <c r="F5" i="1"/>
  <c r="E3" i="1"/>
  <c r="E10" i="1"/>
  <c r="E11" i="1"/>
  <c r="C15" i="1"/>
  <c r="E4" i="1" s="1"/>
  <c r="C14" i="1"/>
  <c r="R3" i="5" l="1"/>
  <c r="P15" i="5"/>
  <c r="Q8" i="5"/>
  <c r="Q6" i="5"/>
  <c r="R9" i="5"/>
  <c r="Q5" i="5"/>
  <c r="S3" i="5"/>
  <c r="R2" i="5"/>
  <c r="S13" i="5"/>
  <c r="S10" i="5"/>
  <c r="S12" i="5"/>
  <c r="R6" i="5"/>
  <c r="R4" i="5"/>
  <c r="Q10" i="5"/>
  <c r="Q11" i="5"/>
  <c r="S9" i="5"/>
  <c r="O16" i="4"/>
  <c r="N22" i="4" s="1"/>
  <c r="O22" i="4" s="1"/>
  <c r="R6" i="4"/>
  <c r="Q5" i="4"/>
  <c r="R9" i="4"/>
  <c r="N15" i="4"/>
  <c r="Q3" i="4"/>
  <c r="Q14" i="4" s="1"/>
  <c r="R4" i="4"/>
  <c r="R15" i="4" s="1"/>
  <c r="Q15" i="4"/>
  <c r="R3" i="4"/>
  <c r="O14" i="4"/>
  <c r="N14" i="4"/>
  <c r="O15" i="4"/>
  <c r="R8" i="4"/>
  <c r="P16" i="4"/>
  <c r="N23" i="4" s="1"/>
  <c r="O23" i="4" s="1"/>
  <c r="P15" i="4"/>
  <c r="F2" i="1"/>
  <c r="E2" i="1"/>
  <c r="F8" i="1"/>
  <c r="D14" i="1"/>
  <c r="G6" i="2"/>
  <c r="G2" i="2"/>
  <c r="H6" i="2"/>
  <c r="G4" i="2"/>
  <c r="H5" i="2"/>
  <c r="F3" i="2"/>
  <c r="H3" i="2" s="1"/>
  <c r="G3" i="2"/>
  <c r="F5" i="2"/>
  <c r="G5" i="2"/>
  <c r="F7" i="2"/>
  <c r="H7" i="2" s="1"/>
  <c r="H2" i="2"/>
  <c r="R13" i="5"/>
  <c r="P16" i="5"/>
  <c r="N24" i="5" s="1"/>
  <c r="O24" i="5" s="1"/>
  <c r="S2" i="5"/>
  <c r="Q2" i="5"/>
  <c r="P14" i="5"/>
  <c r="M16" i="5"/>
  <c r="N27" i="5" s="1"/>
  <c r="S11" i="5"/>
  <c r="S8" i="5"/>
  <c r="S4" i="5"/>
  <c r="M15" i="5"/>
  <c r="S6" i="5"/>
  <c r="S5" i="5"/>
  <c r="N14" i="5"/>
  <c r="O15" i="5"/>
  <c r="N15" i="5"/>
  <c r="N16" i="5"/>
  <c r="N21" i="5" s="1"/>
  <c r="O14" i="5"/>
  <c r="O16" i="5"/>
  <c r="N22" i="5" s="1"/>
  <c r="M14" i="5"/>
  <c r="F7" i="3"/>
  <c r="F13" i="3"/>
  <c r="G7" i="3"/>
  <c r="G8" i="3"/>
  <c r="F5" i="3"/>
  <c r="M16" i="4"/>
  <c r="N26" i="4" s="1"/>
  <c r="M14" i="4"/>
  <c r="M15" i="4"/>
  <c r="F4" i="3"/>
  <c r="F12" i="3"/>
  <c r="G9" i="3"/>
  <c r="I9" i="3"/>
  <c r="F3" i="3"/>
  <c r="F11" i="3"/>
  <c r="G10" i="3"/>
  <c r="I2" i="3"/>
  <c r="I11" i="3"/>
  <c r="G2" i="3"/>
  <c r="G16" i="3" s="1"/>
  <c r="F9" i="3"/>
  <c r="G3" i="3"/>
  <c r="G12" i="3"/>
  <c r="I4" i="3"/>
  <c r="I12" i="3"/>
  <c r="F8" i="3"/>
  <c r="G4" i="3"/>
  <c r="G13" i="3"/>
  <c r="I5" i="3"/>
  <c r="I13" i="3"/>
  <c r="G6" i="3"/>
  <c r="I6" i="3"/>
  <c r="F6" i="3"/>
  <c r="F2" i="3"/>
  <c r="F10" i="3"/>
  <c r="H10" i="3" s="1"/>
  <c r="G11" i="3"/>
  <c r="E9" i="3"/>
  <c r="E10" i="3"/>
  <c r="E8" i="3"/>
  <c r="E11" i="3"/>
  <c r="E12" i="3"/>
  <c r="E7" i="3"/>
  <c r="E5" i="3"/>
  <c r="E3" i="3"/>
  <c r="E2" i="3"/>
  <c r="E4" i="3"/>
  <c r="E6" i="3"/>
  <c r="G5" i="3"/>
  <c r="H5" i="3" s="1"/>
  <c r="F2" i="2"/>
  <c r="F4" i="2"/>
  <c r="H4" i="2" s="1"/>
  <c r="F6" i="2"/>
  <c r="E4" i="2"/>
  <c r="E5" i="2"/>
  <c r="E2" i="2"/>
  <c r="E6" i="2"/>
  <c r="E3" i="2"/>
  <c r="F11" i="1"/>
  <c r="G13" i="1"/>
  <c r="G5" i="1"/>
  <c r="G4" i="1"/>
  <c r="F3" i="1"/>
  <c r="F14" i="1" s="1"/>
  <c r="F16" i="1"/>
  <c r="G21" i="1" s="1"/>
  <c r="E9" i="1"/>
  <c r="E8" i="1"/>
  <c r="E7" i="1"/>
  <c r="E6" i="1"/>
  <c r="E16" i="1" s="1"/>
  <c r="E13" i="1"/>
  <c r="E5" i="1"/>
  <c r="E12" i="1"/>
  <c r="Q14" i="5" l="1"/>
  <c r="O21" i="5"/>
  <c r="Q16" i="5"/>
  <c r="N25" i="5" s="1"/>
  <c r="Q15" i="5"/>
  <c r="O22" i="5"/>
  <c r="R14" i="4"/>
  <c r="R16" i="4"/>
  <c r="N25" i="4" s="1"/>
  <c r="O25" i="4" s="1"/>
  <c r="P23" i="4"/>
  <c r="Q23" i="4" s="1"/>
  <c r="Q16" i="4"/>
  <c r="N24" i="4" s="1"/>
  <c r="O24" i="4" s="1"/>
  <c r="P24" i="4" s="1"/>
  <c r="Q24" i="4" s="1"/>
  <c r="G15" i="1"/>
  <c r="F15" i="1"/>
  <c r="E15" i="1"/>
  <c r="E14" i="1"/>
  <c r="E9" i="2"/>
  <c r="E8" i="2"/>
  <c r="G10" i="2"/>
  <c r="G16" i="2" s="1"/>
  <c r="F9" i="2"/>
  <c r="F8" i="2"/>
  <c r="H7" i="3"/>
  <c r="H13" i="3"/>
  <c r="H11" i="3"/>
  <c r="H9" i="3"/>
  <c r="H6" i="3"/>
  <c r="H4" i="3"/>
  <c r="S15" i="5"/>
  <c r="S16" i="5"/>
  <c r="N26" i="5" s="1"/>
  <c r="S14" i="5"/>
  <c r="R14" i="5"/>
  <c r="R16" i="5"/>
  <c r="R15" i="5"/>
  <c r="H8" i="3"/>
  <c r="H12" i="3"/>
  <c r="H2" i="3"/>
  <c r="I16" i="3"/>
  <c r="G22" i="3" s="1"/>
  <c r="E16" i="3"/>
  <c r="F15" i="3"/>
  <c r="F14" i="3"/>
  <c r="F16" i="3"/>
  <c r="H3" i="3"/>
  <c r="E14" i="3"/>
  <c r="E15" i="3"/>
  <c r="E10" i="2"/>
  <c r="F10" i="2"/>
  <c r="H10" i="2"/>
  <c r="G14" i="1"/>
  <c r="G16" i="1"/>
  <c r="O25" i="5" l="1"/>
  <c r="N33" i="5"/>
  <c r="O26" i="5"/>
  <c r="P24" i="5" s="1"/>
  <c r="Q24" i="5" s="1"/>
  <c r="N23" i="5"/>
  <c r="P22" i="4"/>
  <c r="Q22" i="4" s="1"/>
  <c r="P21" i="4"/>
  <c r="Q21" i="4" s="1"/>
  <c r="P25" i="5"/>
  <c r="Q25" i="5" s="1"/>
  <c r="P22" i="5"/>
  <c r="Q22" i="5" s="1"/>
  <c r="H16" i="3"/>
  <c r="O23" i="5" l="1"/>
  <c r="P23" i="5" s="1"/>
  <c r="Q23" i="5" s="1"/>
  <c r="N31" i="5"/>
  <c r="O31" i="5" s="1"/>
  <c r="O33" i="5"/>
  <c r="P32" i="5" s="1"/>
  <c r="Q32" i="5" s="1"/>
  <c r="P21" i="5"/>
  <c r="Q21" i="5" s="1"/>
  <c r="P31" i="5" l="1"/>
  <c r="Q31" i="5" s="1"/>
  <c r="P30" i="5"/>
  <c r="Q30" i="5" s="1"/>
</calcChain>
</file>

<file path=xl/sharedStrings.xml><?xml version="1.0" encoding="utf-8"?>
<sst xmlns="http://schemas.openxmlformats.org/spreadsheetml/2006/main" count="388" uniqueCount="83">
  <si>
    <t>実験1</t>
    <phoneticPr fontId="1"/>
  </si>
  <si>
    <t>実験2</t>
  </si>
  <si>
    <t>実験3</t>
  </si>
  <si>
    <t>実験4</t>
  </si>
  <si>
    <t>実験5</t>
  </si>
  <si>
    <t>実験6</t>
  </si>
  <si>
    <t>実験7</t>
  </si>
  <si>
    <t>実験8</t>
  </si>
  <si>
    <t>実験9</t>
  </si>
  <si>
    <t>実験10</t>
  </si>
  <si>
    <t>実験11</t>
  </si>
  <si>
    <t>実験12</t>
  </si>
  <si>
    <r>
      <t>A</t>
    </r>
    <r>
      <rPr>
        <vertAlign val="subscript"/>
        <sz val="12"/>
        <color rgb="FF000000"/>
        <rFont val="ＭＳ Ｐゴシック"/>
        <family val="3"/>
        <charset val="128"/>
      </rPr>
      <t>1</t>
    </r>
  </si>
  <si>
    <r>
      <t>A</t>
    </r>
    <r>
      <rPr>
        <vertAlign val="subscript"/>
        <sz val="12"/>
        <color rgb="FF000000"/>
        <rFont val="ＭＳ Ｐゴシック"/>
        <family val="3"/>
        <charset val="128"/>
      </rPr>
      <t>2</t>
    </r>
  </si>
  <si>
    <r>
      <t>A</t>
    </r>
    <r>
      <rPr>
        <vertAlign val="subscript"/>
        <sz val="12"/>
        <color rgb="FF000000"/>
        <rFont val="ＭＳ Ｐゴシック"/>
        <family val="3"/>
        <charset val="128"/>
      </rPr>
      <t>3</t>
    </r>
    <phoneticPr fontId="1"/>
  </si>
  <si>
    <t xml:space="preserve">Aiの効果
</t>
    <rPh sb="3" eb="5">
      <t>コウカ</t>
    </rPh>
    <phoneticPr fontId="1"/>
  </si>
  <si>
    <t xml:space="preserve">誤差
</t>
    <rPh sb="0" eb="2">
      <t>ゴサ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</si>
  <si>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</si>
  <si>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</si>
  <si>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平方和</t>
    <rPh sb="0" eb="3">
      <t>ヘイホウワ</t>
    </rPh>
    <phoneticPr fontId="1"/>
  </si>
  <si>
    <t xml:space="preserve">耐圧強度
</t>
    <rPh sb="0" eb="2">
      <t>タイアツ</t>
    </rPh>
    <rPh sb="2" eb="4">
      <t>キョウド</t>
    </rPh>
    <phoneticPr fontId="1"/>
  </si>
  <si>
    <t xml:space="preserve">成形温度
</t>
    <rPh sb="0" eb="4">
      <t>セイケイオンド</t>
    </rPh>
    <phoneticPr fontId="1"/>
  </si>
  <si>
    <t xml:space="preserve">原料
</t>
    <rPh sb="0" eb="2">
      <t>ゲンリョウ</t>
    </rPh>
    <phoneticPr fontId="1"/>
  </si>
  <si>
    <r>
      <t>A</t>
    </r>
    <r>
      <rPr>
        <vertAlign val="subscript"/>
        <sz val="12"/>
        <color rgb="FF000000"/>
        <rFont val="ＭＳ Ｐゴシック"/>
        <family val="3"/>
        <charset val="128"/>
      </rPr>
      <t>2</t>
    </r>
    <phoneticPr fontId="1"/>
  </si>
  <si>
    <r>
      <rPr>
        <b/>
        <sz val="12"/>
        <color rgb="FF000000"/>
        <rFont val="ＭＳ Ｐゴシック"/>
        <family val="3"/>
        <charset val="128"/>
      </rPr>
      <t>B</t>
    </r>
    <r>
      <rPr>
        <vertAlign val="subscript"/>
        <sz val="12"/>
        <color rgb="FF000000"/>
        <rFont val="ＭＳ Ｐゴシック"/>
        <family val="3"/>
        <charset val="128"/>
      </rPr>
      <t>1</t>
    </r>
    <phoneticPr fontId="1"/>
  </si>
  <si>
    <r>
      <t>B</t>
    </r>
    <r>
      <rPr>
        <vertAlign val="subscript"/>
        <sz val="12"/>
        <color rgb="FF000000"/>
        <rFont val="ＭＳ Ｐゴシック"/>
        <family val="3"/>
        <charset val="128"/>
      </rPr>
      <t>2</t>
    </r>
    <phoneticPr fontId="1"/>
  </si>
  <si>
    <t xml:space="preserve">Bjの効果
</t>
    <rPh sb="3" eb="5">
      <t>コウカ</t>
    </rPh>
    <phoneticPr fontId="1"/>
  </si>
  <si>
    <r>
      <t>A</t>
    </r>
    <r>
      <rPr>
        <vertAlign val="subscript"/>
        <sz val="12"/>
        <color rgb="FF000000"/>
        <rFont val="ＭＳ Ｐゴシック"/>
        <family val="3"/>
        <charset val="128"/>
      </rPr>
      <t>3</t>
    </r>
    <r>
      <rPr>
        <sz val="12"/>
        <color theme="1"/>
        <rFont val="ＭＳ Ｐゴシック"/>
        <family val="2"/>
        <charset val="128"/>
      </rPr>
      <t/>
    </r>
  </si>
  <si>
    <t xml:space="preserve">交互作用
</t>
    <rPh sb="0" eb="4">
      <t>コウゴサヨウ</t>
    </rPh>
    <phoneticPr fontId="1"/>
  </si>
  <si>
    <t>A1</t>
  </si>
  <si>
    <t>A1</t>
    <phoneticPr fontId="1"/>
  </si>
  <si>
    <t>A2</t>
  </si>
  <si>
    <t>A3</t>
  </si>
  <si>
    <t>分散分析: 一元配置</t>
  </si>
  <si>
    <t>概要</t>
  </si>
  <si>
    <t>グループ</t>
  </si>
  <si>
    <t>データの個数</t>
  </si>
  <si>
    <t>合計</t>
  </si>
  <si>
    <t>平均</t>
  </si>
  <si>
    <t>分散</t>
  </si>
  <si>
    <t>分散分析表</t>
  </si>
  <si>
    <t>変動要因</t>
  </si>
  <si>
    <t>変動</t>
  </si>
  <si>
    <t>自由度</t>
  </si>
  <si>
    <t>観測された分散比</t>
  </si>
  <si>
    <t>P-値</t>
  </si>
  <si>
    <t>F 境界値</t>
  </si>
  <si>
    <t>グループ間</t>
  </si>
  <si>
    <t>グループ内</t>
  </si>
  <si>
    <t>1日目</t>
    <rPh sb="1" eb="3">
      <t>ニチメ</t>
    </rPh>
    <phoneticPr fontId="1"/>
  </si>
  <si>
    <t>2日目</t>
    <rPh sb="1" eb="3">
      <t>ニチメ</t>
    </rPh>
    <phoneticPr fontId="1"/>
  </si>
  <si>
    <t>実験2</t>
    <phoneticPr fontId="1"/>
  </si>
  <si>
    <t>実験3</t>
    <phoneticPr fontId="1"/>
  </si>
  <si>
    <t>実験4</t>
    <phoneticPr fontId="1"/>
  </si>
  <si>
    <t>実験5</t>
    <phoneticPr fontId="1"/>
  </si>
  <si>
    <t>実験6</t>
    <phoneticPr fontId="1"/>
  </si>
  <si>
    <t>実験7</t>
    <phoneticPr fontId="1"/>
  </si>
  <si>
    <t>実験8</t>
    <phoneticPr fontId="1"/>
  </si>
  <si>
    <t>実験9</t>
    <phoneticPr fontId="1"/>
  </si>
  <si>
    <t>実験10</t>
    <phoneticPr fontId="1"/>
  </si>
  <si>
    <t>実験11</t>
    <phoneticPr fontId="1"/>
  </si>
  <si>
    <t>実験の
順番</t>
    <rPh sb="0" eb="2">
      <t>ジッケン</t>
    </rPh>
    <rPh sb="4" eb="6">
      <t>ジュンバン</t>
    </rPh>
    <phoneticPr fontId="1"/>
  </si>
  <si>
    <t>ブロック
因子</t>
    <rPh sb="5" eb="7">
      <t>インシ</t>
    </rPh>
    <phoneticPr fontId="1"/>
  </si>
  <si>
    <t>N0.</t>
    <phoneticPr fontId="1"/>
  </si>
  <si>
    <t>No.</t>
    <phoneticPr fontId="1"/>
  </si>
  <si>
    <t>自由度f</t>
    <rPh sb="0" eb="3">
      <t>ジユウド</t>
    </rPh>
    <phoneticPr fontId="1"/>
  </si>
  <si>
    <t>自由度</t>
    <rPh sb="0" eb="3">
      <t>ジユウド</t>
    </rPh>
    <phoneticPr fontId="1"/>
  </si>
  <si>
    <t>平方和S</t>
    <rPh sb="0" eb="3">
      <t>ヘイホウワ</t>
    </rPh>
    <phoneticPr fontId="1"/>
  </si>
  <si>
    <t>分散V　</t>
    <rPh sb="0" eb="2">
      <t>ブンサン</t>
    </rPh>
    <phoneticPr fontId="1"/>
  </si>
  <si>
    <t>分散比</t>
    <rPh sb="0" eb="3">
      <t>ブンサンヒ</t>
    </rPh>
    <phoneticPr fontId="1"/>
  </si>
  <si>
    <t>ｐ値</t>
    <rPh sb="1" eb="2">
      <t>チ</t>
    </rPh>
    <phoneticPr fontId="1"/>
  </si>
  <si>
    <t>R</t>
    <phoneticPr fontId="1"/>
  </si>
  <si>
    <t>A</t>
    <phoneticPr fontId="1"/>
  </si>
  <si>
    <t>B</t>
    <phoneticPr fontId="1"/>
  </si>
  <si>
    <t>A×B</t>
    <phoneticPr fontId="1"/>
  </si>
  <si>
    <t>e</t>
    <phoneticPr fontId="1"/>
  </si>
  <si>
    <t>T</t>
    <phoneticPr fontId="1"/>
  </si>
  <si>
    <r>
      <t>e</t>
    </r>
    <r>
      <rPr>
        <vertAlign val="subscript"/>
        <sz val="12"/>
        <color theme="1"/>
        <rFont val="ＭＳ Ｐゴシック"/>
        <family val="3"/>
        <charset val="128"/>
      </rPr>
      <t>1</t>
    </r>
    <phoneticPr fontId="1"/>
  </si>
  <si>
    <r>
      <t>e</t>
    </r>
    <r>
      <rPr>
        <vertAlign val="subscript"/>
        <sz val="12"/>
        <color theme="1"/>
        <rFont val="ＭＳ Ｐゴシック"/>
        <family val="3"/>
        <charset val="128"/>
      </rPr>
      <t>2</t>
    </r>
    <phoneticPr fontId="1"/>
  </si>
  <si>
    <t>A</t>
  </si>
  <si>
    <t>B</t>
  </si>
  <si>
    <t>T</t>
  </si>
  <si>
    <t>e'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</si>
</sst>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0.00_ "/>
    <numFmt numFmtId="178" formatCode="0.0"/>
    <numFmt numFmtId="179" formatCode="0.0000_ "/>
    <numFmt numFmtId="180" formatCode="0.000_ "/>
    <numFmt numFmtId="181" formatCode="0.0000"/>
  </numFmts>
  <fonts count="6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vertAlign val="subscript"/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vertAlign val="subscript"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center" vertical="center" wrapText="1" readingOrder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 readingOrder="1"/>
    </xf>
    <xf numFmtId="0" fontId="0" fillId="0" borderId="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 readingOrder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0" fillId="0" borderId="5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3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readingOrder="1"/>
    </xf>
    <xf numFmtId="0" fontId="2" fillId="0" borderId="25" xfId="0" applyFont="1" applyBorder="1" applyAlignment="1">
      <alignment horizontal="center" vertical="center" wrapText="1" readingOrder="1"/>
    </xf>
    <xf numFmtId="0" fontId="2" fillId="0" borderId="26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17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28" xfId="0" applyBorder="1">
      <alignment vertical="center"/>
    </xf>
    <xf numFmtId="2" fontId="0" fillId="0" borderId="28" xfId="0" applyNumberForma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177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 readingOrder="1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8" xfId="0" applyFont="1" applyBorder="1" applyAlignment="1">
      <alignment horizontal="center" vertical="center" wrapText="1" readingOrder="1"/>
    </xf>
    <xf numFmtId="0" fontId="2" fillId="0" borderId="39" xfId="0" applyFont="1" applyBorder="1" applyAlignment="1">
      <alignment horizontal="center" vertical="center" wrapText="1" readingOrder="1"/>
    </xf>
    <xf numFmtId="0" fontId="2" fillId="0" borderId="21" xfId="0" applyFont="1" applyBorder="1" applyAlignment="1">
      <alignment horizontal="center" vertical="center" wrapText="1" readingOrder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41" xfId="0" applyBorder="1">
      <alignment vertical="center"/>
    </xf>
    <xf numFmtId="177" fontId="0" fillId="0" borderId="0" xfId="0" applyNumberFormat="1">
      <alignment vertical="center"/>
    </xf>
    <xf numFmtId="18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81" fontId="0" fillId="0" borderId="28" xfId="0" applyNumberForma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2" xfId="0" applyBorder="1">
      <alignment vertical="center"/>
    </xf>
    <xf numFmtId="0" fontId="2" fillId="0" borderId="16" xfId="0" applyFont="1" applyBorder="1" applyAlignment="1">
      <alignment horizontal="center" vertical="center" wrapText="1" readingOrder="1"/>
    </xf>
    <xf numFmtId="0" fontId="2" fillId="0" borderId="29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  <xf numFmtId="0" fontId="2" fillId="0" borderId="30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2" fillId="0" borderId="31" xfId="0" applyFont="1" applyBorder="1" applyAlignment="1">
      <alignment horizontal="center" vertical="center" wrapText="1" readingOrder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2" xfId="0" applyBorder="1">
      <alignment vertical="center"/>
    </xf>
    <xf numFmtId="0" fontId="0" fillId="0" borderId="43" xfId="0" applyBorder="1">
      <alignment vertical="center"/>
    </xf>
    <xf numFmtId="0" fontId="0" fillId="0" borderId="39" xfId="0" applyBorder="1">
      <alignment vertical="center"/>
    </xf>
    <xf numFmtId="0" fontId="2" fillId="0" borderId="28" xfId="0" applyFont="1" applyBorder="1" applyAlignment="1">
      <alignment horizontal="center" vertical="center" wrapText="1" readingOrder="1"/>
    </xf>
    <xf numFmtId="178" fontId="0" fillId="0" borderId="28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112815</xdr:colOff>
      <xdr:row>0</xdr:row>
      <xdr:rowOff>74221</xdr:rowOff>
    </xdr:from>
    <xdr:ext cx="449930" cy="186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7D3FDA02-50C6-9953-6347-C22B620556A1}"/>
                </a:ext>
              </a:extLst>
            </xdr:cNvPr>
            <xdr:cNvSpPr txBox="1"/>
          </xdr:nvSpPr>
          <xdr:spPr>
            <a:xfrm>
              <a:off x="2480458" y="74221"/>
              <a:ext cx="449930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7D3FDA02-50C6-9953-6347-C22B620556A1}"/>
                </a:ext>
              </a:extLst>
            </xdr:cNvPr>
            <xdr:cNvSpPr txBox="1"/>
          </xdr:nvSpPr>
          <xdr:spPr>
            <a:xfrm>
              <a:off x="2480458" y="74221"/>
              <a:ext cx="449930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5</xdr:col>
      <xdr:colOff>57397</xdr:colOff>
      <xdr:row>0</xdr:row>
      <xdr:rowOff>178624</xdr:rowOff>
    </xdr:from>
    <xdr:ext cx="724109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902E69A9-609F-CBA1-7C21-E7B1DE06FFA2}"/>
                </a:ext>
              </a:extLst>
            </xdr:cNvPr>
            <xdr:cNvSpPr txBox="1"/>
          </xdr:nvSpPr>
          <xdr:spPr>
            <a:xfrm>
              <a:off x="3125189" y="178624"/>
              <a:ext cx="724109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902E69A9-609F-CBA1-7C21-E7B1DE06FFA2}"/>
                </a:ext>
              </a:extLst>
            </xdr:cNvPr>
            <xdr:cNvSpPr txBox="1"/>
          </xdr:nvSpPr>
          <xdr:spPr>
            <a:xfrm>
              <a:off x="3125189" y="178624"/>
              <a:ext cx="724109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𝑎_𝑖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 ̅_𝑖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47502</xdr:colOff>
      <xdr:row>0</xdr:row>
      <xdr:rowOff>143987</xdr:rowOff>
    </xdr:from>
    <xdr:ext cx="841128" cy="1871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FEBBB1B8-792A-C807-3C0B-42D18B732505}"/>
                </a:ext>
              </a:extLst>
            </xdr:cNvPr>
            <xdr:cNvSpPr txBox="1"/>
          </xdr:nvSpPr>
          <xdr:spPr>
            <a:xfrm>
              <a:off x="4020787" y="143987"/>
              <a:ext cx="841128" cy="187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FEBBB1B8-792A-C807-3C0B-42D18B732505}"/>
                </a:ext>
              </a:extLst>
            </xdr:cNvPr>
            <xdr:cNvSpPr txBox="1"/>
          </xdr:nvSpPr>
          <xdr:spPr>
            <a:xfrm>
              <a:off x="4020787" y="143987"/>
              <a:ext cx="841128" cy="187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𝑒_𝑖𝑗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 ̅_𝑖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266700</xdr:colOff>
      <xdr:row>0</xdr:row>
      <xdr:rowOff>168728</xdr:rowOff>
    </xdr:from>
    <xdr:ext cx="19479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FBCD1E01-B5A8-E57E-1DF9-E5D72394994B}"/>
                </a:ext>
              </a:extLst>
            </xdr:cNvPr>
            <xdr:cNvSpPr txBox="1"/>
          </xdr:nvSpPr>
          <xdr:spPr>
            <a:xfrm>
              <a:off x="1894114" y="168728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FBCD1E01-B5A8-E57E-1DF9-E5D72394994B}"/>
                </a:ext>
              </a:extLst>
            </xdr:cNvPr>
            <xdr:cNvSpPr txBox="1"/>
          </xdr:nvSpPr>
          <xdr:spPr>
            <a:xfrm>
              <a:off x="1894114" y="168728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</xdr:col>
      <xdr:colOff>288470</xdr:colOff>
      <xdr:row>0</xdr:row>
      <xdr:rowOff>190499</xdr:rowOff>
    </xdr:from>
    <xdr:ext cx="161134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EB768DE7-03D7-4D64-8EBD-4031D7F38D2F}"/>
                </a:ext>
              </a:extLst>
            </xdr:cNvPr>
            <xdr:cNvSpPr txBox="1"/>
          </xdr:nvSpPr>
          <xdr:spPr>
            <a:xfrm>
              <a:off x="1137556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EB768DE7-03D7-4D64-8EBD-4031D7F38D2F}"/>
                </a:ext>
              </a:extLst>
            </xdr:cNvPr>
            <xdr:cNvSpPr txBox="1"/>
          </xdr:nvSpPr>
          <xdr:spPr>
            <a:xfrm>
              <a:off x="1137556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𝐴_𝑖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</xdr:col>
      <xdr:colOff>504701</xdr:colOff>
      <xdr:row>14</xdr:row>
      <xdr:rowOff>3465</xdr:rowOff>
    </xdr:from>
    <xdr:ext cx="113364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DD5B07E3-0C95-4B65-B62B-068FADB35065}"/>
                </a:ext>
              </a:extLst>
            </xdr:cNvPr>
            <xdr:cNvSpPr txBox="1"/>
          </xdr:nvSpPr>
          <xdr:spPr>
            <a:xfrm>
              <a:off x="1353787" y="3269179"/>
              <a:ext cx="113364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DD5B07E3-0C95-4B65-B62B-068FADB35065}"/>
                </a:ext>
              </a:extLst>
            </xdr:cNvPr>
            <xdr:cNvSpPr txBox="1"/>
          </xdr:nvSpPr>
          <xdr:spPr>
            <a:xfrm>
              <a:off x="1353787" y="3269179"/>
              <a:ext cx="113364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4</xdr:col>
      <xdr:colOff>250372</xdr:colOff>
      <xdr:row>16</xdr:row>
      <xdr:rowOff>48985</xdr:rowOff>
    </xdr:from>
    <xdr:ext cx="171906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6863B182-77FD-2F52-EBD9-5D6B39870B77}"/>
                </a:ext>
              </a:extLst>
            </xdr:cNvPr>
            <xdr:cNvSpPr txBox="1"/>
          </xdr:nvSpPr>
          <xdr:spPr>
            <a:xfrm>
              <a:off x="3793672" y="4033156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6863B182-77FD-2F52-EBD9-5D6B39870B77}"/>
                </a:ext>
              </a:extLst>
            </xdr:cNvPr>
            <xdr:cNvSpPr txBox="1"/>
          </xdr:nvSpPr>
          <xdr:spPr>
            <a:xfrm>
              <a:off x="3793672" y="4033156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𝑆_𝑇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484415</xdr:colOff>
      <xdr:row>0</xdr:row>
      <xdr:rowOff>97971</xdr:rowOff>
    </xdr:from>
    <xdr:ext cx="161133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D395298B-D42B-A1AA-ABDD-29DB922F0673}"/>
                </a:ext>
              </a:extLst>
            </xdr:cNvPr>
            <xdr:cNvSpPr txBox="1"/>
          </xdr:nvSpPr>
          <xdr:spPr>
            <a:xfrm>
              <a:off x="3249386" y="97971"/>
              <a:ext cx="161133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D395298B-D42B-A1AA-ABDD-29DB922F0673}"/>
                </a:ext>
              </a:extLst>
            </xdr:cNvPr>
            <xdr:cNvSpPr txBox="1"/>
          </xdr:nvSpPr>
          <xdr:spPr>
            <a:xfrm>
              <a:off x="3249386" y="97971"/>
              <a:ext cx="161133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𝐴_𝑖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5</xdr:col>
      <xdr:colOff>359229</xdr:colOff>
      <xdr:row>16</xdr:row>
      <xdr:rowOff>32657</xdr:rowOff>
    </xdr:from>
    <xdr:ext cx="16280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6CE5A8B9-DDDF-4050-B624-65D51610EADF}"/>
                </a:ext>
              </a:extLst>
            </xdr:cNvPr>
            <xdr:cNvSpPr txBox="1"/>
          </xdr:nvSpPr>
          <xdr:spPr>
            <a:xfrm>
              <a:off x="4599215" y="4016828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6CE5A8B9-DDDF-4050-B624-65D51610EADF}"/>
                </a:ext>
              </a:extLst>
            </xdr:cNvPr>
            <xdr:cNvSpPr txBox="1"/>
          </xdr:nvSpPr>
          <xdr:spPr>
            <a:xfrm>
              <a:off x="4599215" y="4016828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𝑆_𝐴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375558</xdr:colOff>
      <xdr:row>16</xdr:row>
      <xdr:rowOff>38100</xdr:rowOff>
    </xdr:from>
    <xdr:ext cx="15953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D4F9FDB9-2BCF-40AD-A5DB-77BBEE40FBEE}"/>
                </a:ext>
              </a:extLst>
            </xdr:cNvPr>
            <xdr:cNvSpPr txBox="1"/>
          </xdr:nvSpPr>
          <xdr:spPr>
            <a:xfrm>
              <a:off x="5519058" y="4022271"/>
              <a:ext cx="15953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D4F9FDB9-2BCF-40AD-A5DB-77BBEE40FBEE}"/>
                </a:ext>
              </a:extLst>
            </xdr:cNvPr>
            <xdr:cNvSpPr txBox="1"/>
          </xdr:nvSpPr>
          <xdr:spPr>
            <a:xfrm>
              <a:off x="5519058" y="4022271"/>
              <a:ext cx="15953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𝑆_𝑒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112815</xdr:colOff>
      <xdr:row>0</xdr:row>
      <xdr:rowOff>74221</xdr:rowOff>
    </xdr:from>
    <xdr:ext cx="449930" cy="186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15CF93D-C878-4099-A725-FC3C545FD896}"/>
                </a:ext>
              </a:extLst>
            </xdr:cNvPr>
            <xdr:cNvSpPr txBox="1"/>
          </xdr:nvSpPr>
          <xdr:spPr>
            <a:xfrm>
              <a:off x="4048001" y="74221"/>
              <a:ext cx="449930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15CF93D-C878-4099-A725-FC3C545FD896}"/>
                </a:ext>
              </a:extLst>
            </xdr:cNvPr>
            <xdr:cNvSpPr txBox="1"/>
          </xdr:nvSpPr>
          <xdr:spPr>
            <a:xfrm>
              <a:off x="4048001" y="74221"/>
              <a:ext cx="449930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5</xdr:col>
      <xdr:colOff>57397</xdr:colOff>
      <xdr:row>0</xdr:row>
      <xdr:rowOff>178624</xdr:rowOff>
    </xdr:from>
    <xdr:ext cx="724109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CD4C4FA-4784-45E1-990C-ABF46954A63B}"/>
                </a:ext>
              </a:extLst>
            </xdr:cNvPr>
            <xdr:cNvSpPr txBox="1"/>
          </xdr:nvSpPr>
          <xdr:spPr>
            <a:xfrm>
              <a:off x="4689268" y="178624"/>
              <a:ext cx="724109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CD4C4FA-4784-45E1-990C-ABF46954A63B}"/>
                </a:ext>
              </a:extLst>
            </xdr:cNvPr>
            <xdr:cNvSpPr txBox="1"/>
          </xdr:nvSpPr>
          <xdr:spPr>
            <a:xfrm>
              <a:off x="4689268" y="178624"/>
              <a:ext cx="724109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𝑎_𝑖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 ̅_𝑖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47502</xdr:colOff>
      <xdr:row>0</xdr:row>
      <xdr:rowOff>143987</xdr:rowOff>
    </xdr:from>
    <xdr:ext cx="841128" cy="1871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16991500-98A1-4569-8A52-B54D7ACCAA85}"/>
                </a:ext>
              </a:extLst>
            </xdr:cNvPr>
            <xdr:cNvSpPr txBox="1"/>
          </xdr:nvSpPr>
          <xdr:spPr>
            <a:xfrm>
              <a:off x="5582888" y="143987"/>
              <a:ext cx="841128" cy="187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16991500-98A1-4569-8A52-B54D7ACCAA85}"/>
                </a:ext>
              </a:extLst>
            </xdr:cNvPr>
            <xdr:cNvSpPr txBox="1"/>
          </xdr:nvSpPr>
          <xdr:spPr>
            <a:xfrm>
              <a:off x="5582888" y="143987"/>
              <a:ext cx="841128" cy="187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𝑒_𝑖𝑗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 ̅_𝑖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424543</xdr:colOff>
      <xdr:row>0</xdr:row>
      <xdr:rowOff>174171</xdr:rowOff>
    </xdr:from>
    <xdr:ext cx="19479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A01F712C-2786-41C7-9541-1CE346CD9047}"/>
                </a:ext>
              </a:extLst>
            </xdr:cNvPr>
            <xdr:cNvSpPr txBox="1"/>
          </xdr:nvSpPr>
          <xdr:spPr>
            <a:xfrm>
              <a:off x="2830286" y="174171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A01F712C-2786-41C7-9541-1CE346CD9047}"/>
                </a:ext>
              </a:extLst>
            </xdr:cNvPr>
            <xdr:cNvSpPr txBox="1"/>
          </xdr:nvSpPr>
          <xdr:spPr>
            <a:xfrm>
              <a:off x="2830286" y="174171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</xdr:col>
      <xdr:colOff>288470</xdr:colOff>
      <xdr:row>0</xdr:row>
      <xdr:rowOff>190499</xdr:rowOff>
    </xdr:from>
    <xdr:ext cx="161134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3F547DCF-CFFB-498A-8719-CFA7AE923541}"/>
                </a:ext>
              </a:extLst>
            </xdr:cNvPr>
            <xdr:cNvSpPr txBox="1"/>
          </xdr:nvSpPr>
          <xdr:spPr>
            <a:xfrm>
              <a:off x="1137556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3F547DCF-CFFB-498A-8719-CFA7AE923541}"/>
                </a:ext>
              </a:extLst>
            </xdr:cNvPr>
            <xdr:cNvSpPr txBox="1"/>
          </xdr:nvSpPr>
          <xdr:spPr>
            <a:xfrm>
              <a:off x="1137556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𝐴_𝑖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292430</xdr:colOff>
      <xdr:row>7</xdr:row>
      <xdr:rowOff>183079</xdr:rowOff>
    </xdr:from>
    <xdr:ext cx="113364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A81C0B8E-EAFD-4452-B0D1-647577ADE397}"/>
                </a:ext>
              </a:extLst>
            </xdr:cNvPr>
            <xdr:cNvSpPr txBox="1"/>
          </xdr:nvSpPr>
          <xdr:spPr>
            <a:xfrm>
              <a:off x="1919844" y="1924793"/>
              <a:ext cx="113364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A81C0B8E-EAFD-4452-B0D1-647577ADE397}"/>
                </a:ext>
              </a:extLst>
            </xdr:cNvPr>
            <xdr:cNvSpPr txBox="1"/>
          </xdr:nvSpPr>
          <xdr:spPr>
            <a:xfrm>
              <a:off x="1919844" y="1924793"/>
              <a:ext cx="113364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4</xdr:col>
      <xdr:colOff>250372</xdr:colOff>
      <xdr:row>10</xdr:row>
      <xdr:rowOff>48985</xdr:rowOff>
    </xdr:from>
    <xdr:ext cx="171906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4F39F25D-C1F2-4FF8-AA54-05603797DBF8}"/>
                </a:ext>
              </a:extLst>
            </xdr:cNvPr>
            <xdr:cNvSpPr txBox="1"/>
          </xdr:nvSpPr>
          <xdr:spPr>
            <a:xfrm>
              <a:off x="4185558" y="3684814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4F39F25D-C1F2-4FF8-AA54-05603797DBF8}"/>
                </a:ext>
              </a:extLst>
            </xdr:cNvPr>
            <xdr:cNvSpPr txBox="1"/>
          </xdr:nvSpPr>
          <xdr:spPr>
            <a:xfrm>
              <a:off x="4185558" y="3684814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𝑆_𝑇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5</xdr:col>
      <xdr:colOff>359229</xdr:colOff>
      <xdr:row>10</xdr:row>
      <xdr:rowOff>32657</xdr:rowOff>
    </xdr:from>
    <xdr:ext cx="16280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DEEF3A07-96E7-4258-9A5D-5F5A5317D7BA}"/>
                </a:ext>
              </a:extLst>
            </xdr:cNvPr>
            <xdr:cNvSpPr txBox="1"/>
          </xdr:nvSpPr>
          <xdr:spPr>
            <a:xfrm>
              <a:off x="4991100" y="3668486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DEEF3A07-96E7-4258-9A5D-5F5A5317D7BA}"/>
                </a:ext>
              </a:extLst>
            </xdr:cNvPr>
            <xdr:cNvSpPr txBox="1"/>
          </xdr:nvSpPr>
          <xdr:spPr>
            <a:xfrm>
              <a:off x="4991100" y="3668486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𝑆_𝐴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375558</xdr:colOff>
      <xdr:row>10</xdr:row>
      <xdr:rowOff>38100</xdr:rowOff>
    </xdr:from>
    <xdr:ext cx="15953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793864C1-D3A6-47D5-A813-BC2547EE2B1A}"/>
                </a:ext>
              </a:extLst>
            </xdr:cNvPr>
            <xdr:cNvSpPr txBox="1"/>
          </xdr:nvSpPr>
          <xdr:spPr>
            <a:xfrm>
              <a:off x="5910944" y="3673929"/>
              <a:ext cx="15953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793864C1-D3A6-47D5-A813-BC2547EE2B1A}"/>
                </a:ext>
              </a:extLst>
            </xdr:cNvPr>
            <xdr:cNvSpPr txBox="1"/>
          </xdr:nvSpPr>
          <xdr:spPr>
            <a:xfrm>
              <a:off x="5910944" y="3673929"/>
              <a:ext cx="15953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𝑆_𝑒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299356</xdr:colOff>
      <xdr:row>0</xdr:row>
      <xdr:rowOff>174170</xdr:rowOff>
    </xdr:from>
    <xdr:ext cx="15792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E6AC000-DC33-4FB9-8E2C-1F200340EE34}"/>
                </a:ext>
              </a:extLst>
            </xdr:cNvPr>
            <xdr:cNvSpPr txBox="1"/>
          </xdr:nvSpPr>
          <xdr:spPr>
            <a:xfrm>
              <a:off x="1926770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E6AC000-DC33-4FB9-8E2C-1F200340EE34}"/>
                </a:ext>
              </a:extLst>
            </xdr:cNvPr>
            <xdr:cNvSpPr txBox="1"/>
          </xdr:nvSpPr>
          <xdr:spPr>
            <a:xfrm>
              <a:off x="1926770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𝐵_𝑗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304800</xdr:colOff>
      <xdr:row>10</xdr:row>
      <xdr:rowOff>48985</xdr:rowOff>
    </xdr:from>
    <xdr:ext cx="17780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C8D72F3C-A172-4B58-8818-E483D8222378}"/>
                </a:ext>
              </a:extLst>
            </xdr:cNvPr>
            <xdr:cNvSpPr txBox="1"/>
          </xdr:nvSpPr>
          <xdr:spPr>
            <a:xfrm>
              <a:off x="304800" y="2345871"/>
              <a:ext cx="17780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C8D72F3C-A172-4B58-8818-E483D8222378}"/>
                </a:ext>
              </a:extLst>
            </xdr:cNvPr>
            <xdr:cNvSpPr txBox="1"/>
          </xdr:nvSpPr>
          <xdr:spPr>
            <a:xfrm>
              <a:off x="304800" y="2345871"/>
              <a:ext cx="17780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321129</xdr:colOff>
      <xdr:row>11</xdr:row>
      <xdr:rowOff>59871</xdr:rowOff>
    </xdr:from>
    <xdr:ext cx="18107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3D517294-B11C-491C-9E5F-DD9779F24B6E}"/>
                </a:ext>
              </a:extLst>
            </xdr:cNvPr>
            <xdr:cNvSpPr txBox="1"/>
          </xdr:nvSpPr>
          <xdr:spPr>
            <a:xfrm>
              <a:off x="321129" y="2612571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3D517294-B11C-491C-9E5F-DD9779F24B6E}"/>
                </a:ext>
              </a:extLst>
            </xdr:cNvPr>
            <xdr:cNvSpPr txBox="1"/>
          </xdr:nvSpPr>
          <xdr:spPr>
            <a:xfrm>
              <a:off x="321129" y="2612571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304799</xdr:colOff>
      <xdr:row>12</xdr:row>
      <xdr:rowOff>59872</xdr:rowOff>
    </xdr:from>
    <xdr:ext cx="18107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BD420EF7-9080-4B16-95F6-736C4476AABF}"/>
                </a:ext>
              </a:extLst>
            </xdr:cNvPr>
            <xdr:cNvSpPr txBox="1"/>
          </xdr:nvSpPr>
          <xdr:spPr>
            <a:xfrm>
              <a:off x="304799" y="2884715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BD420EF7-9080-4B16-95F6-736C4476AABF}"/>
                </a:ext>
              </a:extLst>
            </xdr:cNvPr>
            <xdr:cNvSpPr txBox="1"/>
          </xdr:nvSpPr>
          <xdr:spPr>
            <a:xfrm>
              <a:off x="304799" y="2884715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321130</xdr:colOff>
      <xdr:row>13</xdr:row>
      <xdr:rowOff>65314</xdr:rowOff>
    </xdr:from>
    <xdr:ext cx="174855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A1DAB04B-334D-4434-9244-58098930B880}"/>
                </a:ext>
              </a:extLst>
            </xdr:cNvPr>
            <xdr:cNvSpPr txBox="1"/>
          </xdr:nvSpPr>
          <xdr:spPr>
            <a:xfrm>
              <a:off x="321130" y="3194957"/>
              <a:ext cx="174855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A1DAB04B-334D-4434-9244-58098930B880}"/>
                </a:ext>
              </a:extLst>
            </xdr:cNvPr>
            <xdr:cNvSpPr txBox="1"/>
          </xdr:nvSpPr>
          <xdr:spPr>
            <a:xfrm>
              <a:off x="321130" y="3194957"/>
              <a:ext cx="174855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332014</xdr:colOff>
      <xdr:row>14</xdr:row>
      <xdr:rowOff>81643</xdr:rowOff>
    </xdr:from>
    <xdr:ext cx="17812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9CD78420-1ED1-4126-950A-450FDAAAF157}"/>
                </a:ext>
              </a:extLst>
            </xdr:cNvPr>
            <xdr:cNvSpPr txBox="1"/>
          </xdr:nvSpPr>
          <xdr:spPr>
            <a:xfrm>
              <a:off x="332014" y="3488872"/>
              <a:ext cx="1781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9CD78420-1ED1-4126-950A-450FDAAAF157}"/>
                </a:ext>
              </a:extLst>
            </xdr:cNvPr>
            <xdr:cNvSpPr txBox="1"/>
          </xdr:nvSpPr>
          <xdr:spPr>
            <a:xfrm>
              <a:off x="332014" y="3488872"/>
              <a:ext cx="1781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57397</xdr:colOff>
      <xdr:row>0</xdr:row>
      <xdr:rowOff>178624</xdr:rowOff>
    </xdr:from>
    <xdr:ext cx="713593" cy="186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FBE138E-F7A9-4DA6-A8D1-8226931C413E}"/>
                </a:ext>
              </a:extLst>
            </xdr:cNvPr>
            <xdr:cNvSpPr txBox="1"/>
          </xdr:nvSpPr>
          <xdr:spPr>
            <a:xfrm>
              <a:off x="5200897" y="178624"/>
              <a:ext cx="713593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𝐵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FBE138E-F7A9-4DA6-A8D1-8226931C413E}"/>
                </a:ext>
              </a:extLst>
            </xdr:cNvPr>
            <xdr:cNvSpPr txBox="1"/>
          </xdr:nvSpPr>
          <xdr:spPr>
            <a:xfrm>
              <a:off x="5200897" y="178624"/>
              <a:ext cx="713593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𝑏_𝑗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 ̅_𝑗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397328</xdr:colOff>
      <xdr:row>10</xdr:row>
      <xdr:rowOff>38100</xdr:rowOff>
    </xdr:from>
    <xdr:ext cx="173188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8EE664C5-5B58-489A-819D-3EDD9C4CC9EC}"/>
                </a:ext>
              </a:extLst>
            </xdr:cNvPr>
            <xdr:cNvSpPr txBox="1"/>
          </xdr:nvSpPr>
          <xdr:spPr>
            <a:xfrm>
              <a:off x="5540828" y="2367643"/>
              <a:ext cx="173188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8EE664C5-5B58-489A-819D-3EDD9C4CC9EC}"/>
                </a:ext>
              </a:extLst>
            </xdr:cNvPr>
            <xdr:cNvSpPr txBox="1"/>
          </xdr:nvSpPr>
          <xdr:spPr>
            <a:xfrm>
              <a:off x="5540828" y="2367643"/>
              <a:ext cx="173188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𝑆_𝐵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112815</xdr:colOff>
      <xdr:row>0</xdr:row>
      <xdr:rowOff>74221</xdr:rowOff>
    </xdr:from>
    <xdr:ext cx="449930" cy="186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5F03971-58C2-4ACC-A2DD-776CD04D1474}"/>
                </a:ext>
              </a:extLst>
            </xdr:cNvPr>
            <xdr:cNvSpPr txBox="1"/>
          </xdr:nvSpPr>
          <xdr:spPr>
            <a:xfrm>
              <a:off x="3656115" y="74221"/>
              <a:ext cx="449930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5F03971-58C2-4ACC-A2DD-776CD04D1474}"/>
                </a:ext>
              </a:extLst>
            </xdr:cNvPr>
            <xdr:cNvSpPr txBox="1"/>
          </xdr:nvSpPr>
          <xdr:spPr>
            <a:xfrm>
              <a:off x="3656115" y="74221"/>
              <a:ext cx="449930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5</xdr:col>
      <xdr:colOff>57397</xdr:colOff>
      <xdr:row>0</xdr:row>
      <xdr:rowOff>178624</xdr:rowOff>
    </xdr:from>
    <xdr:ext cx="724109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7613850A-6FF5-4E97-8746-72F26EF4532F}"/>
                </a:ext>
              </a:extLst>
            </xdr:cNvPr>
            <xdr:cNvSpPr txBox="1"/>
          </xdr:nvSpPr>
          <xdr:spPr>
            <a:xfrm>
              <a:off x="4297383" y="178624"/>
              <a:ext cx="724109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7613850A-6FF5-4E97-8746-72F26EF4532F}"/>
                </a:ext>
              </a:extLst>
            </xdr:cNvPr>
            <xdr:cNvSpPr txBox="1"/>
          </xdr:nvSpPr>
          <xdr:spPr>
            <a:xfrm>
              <a:off x="4297383" y="178624"/>
              <a:ext cx="724109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𝑎_𝑖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 ̅_𝑖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47502</xdr:colOff>
      <xdr:row>0</xdr:row>
      <xdr:rowOff>143987</xdr:rowOff>
    </xdr:from>
    <xdr:ext cx="841128" cy="1871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51043EF3-E0C8-4045-B637-12FCFBF0EA4C}"/>
                </a:ext>
              </a:extLst>
            </xdr:cNvPr>
            <xdr:cNvSpPr txBox="1"/>
          </xdr:nvSpPr>
          <xdr:spPr>
            <a:xfrm>
              <a:off x="6094516" y="143987"/>
              <a:ext cx="841128" cy="187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51043EF3-E0C8-4045-B637-12FCFBF0EA4C}"/>
                </a:ext>
              </a:extLst>
            </xdr:cNvPr>
            <xdr:cNvSpPr txBox="1"/>
          </xdr:nvSpPr>
          <xdr:spPr>
            <a:xfrm>
              <a:off x="6094516" y="143987"/>
              <a:ext cx="841128" cy="187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𝑒_𝑖𝑗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 ̅_𝑖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255210</xdr:colOff>
      <xdr:row>0</xdr:row>
      <xdr:rowOff>168123</xdr:rowOff>
    </xdr:from>
    <xdr:ext cx="19479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E7C863BD-6AD2-4586-96C1-378FC8E98ED5}"/>
                </a:ext>
              </a:extLst>
            </xdr:cNvPr>
            <xdr:cNvSpPr txBox="1"/>
          </xdr:nvSpPr>
          <xdr:spPr>
            <a:xfrm>
              <a:off x="2662162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E7C863BD-6AD2-4586-96C1-378FC8E98ED5}"/>
                </a:ext>
              </a:extLst>
            </xdr:cNvPr>
            <xdr:cNvSpPr txBox="1"/>
          </xdr:nvSpPr>
          <xdr:spPr>
            <a:xfrm>
              <a:off x="2662162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</xdr:col>
      <xdr:colOff>288470</xdr:colOff>
      <xdr:row>0</xdr:row>
      <xdr:rowOff>190499</xdr:rowOff>
    </xdr:from>
    <xdr:ext cx="161134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519A0E9-17AC-4C0C-A886-1119238C7CF5}"/>
                </a:ext>
              </a:extLst>
            </xdr:cNvPr>
            <xdr:cNvSpPr txBox="1"/>
          </xdr:nvSpPr>
          <xdr:spPr>
            <a:xfrm>
              <a:off x="1137556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519A0E9-17AC-4C0C-A886-1119238C7CF5}"/>
                </a:ext>
              </a:extLst>
            </xdr:cNvPr>
            <xdr:cNvSpPr txBox="1"/>
          </xdr:nvSpPr>
          <xdr:spPr>
            <a:xfrm>
              <a:off x="1137556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𝐴_𝑖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303316</xdr:colOff>
      <xdr:row>14</xdr:row>
      <xdr:rowOff>14351</xdr:rowOff>
    </xdr:from>
    <xdr:ext cx="113364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B6E0F957-7BEF-458C-99C0-AE11BC6C3A97}"/>
                </a:ext>
              </a:extLst>
            </xdr:cNvPr>
            <xdr:cNvSpPr txBox="1"/>
          </xdr:nvSpPr>
          <xdr:spPr>
            <a:xfrm>
              <a:off x="1930730" y="3258294"/>
              <a:ext cx="113364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B6E0F957-7BEF-458C-99C0-AE11BC6C3A97}"/>
                </a:ext>
              </a:extLst>
            </xdr:cNvPr>
            <xdr:cNvSpPr txBox="1"/>
          </xdr:nvSpPr>
          <xdr:spPr>
            <a:xfrm>
              <a:off x="1930730" y="3258294"/>
              <a:ext cx="113364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4</xdr:col>
      <xdr:colOff>250372</xdr:colOff>
      <xdr:row>16</xdr:row>
      <xdr:rowOff>48985</xdr:rowOff>
    </xdr:from>
    <xdr:ext cx="171906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36B25C19-B02B-4553-8F78-6B4E5F83C36A}"/>
                </a:ext>
              </a:extLst>
            </xdr:cNvPr>
            <xdr:cNvSpPr txBox="1"/>
          </xdr:nvSpPr>
          <xdr:spPr>
            <a:xfrm>
              <a:off x="3793672" y="2345871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36B25C19-B02B-4553-8F78-6B4E5F83C36A}"/>
                </a:ext>
              </a:extLst>
            </xdr:cNvPr>
            <xdr:cNvSpPr txBox="1"/>
          </xdr:nvSpPr>
          <xdr:spPr>
            <a:xfrm>
              <a:off x="3793672" y="2345871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𝑆_𝑇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5</xdr:col>
      <xdr:colOff>359229</xdr:colOff>
      <xdr:row>16</xdr:row>
      <xdr:rowOff>32657</xdr:rowOff>
    </xdr:from>
    <xdr:ext cx="16280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8926849E-F256-4F4D-9E0F-D2C02125BCE1}"/>
                </a:ext>
              </a:extLst>
            </xdr:cNvPr>
            <xdr:cNvSpPr txBox="1"/>
          </xdr:nvSpPr>
          <xdr:spPr>
            <a:xfrm>
              <a:off x="4599215" y="2329543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8926849E-F256-4F4D-9E0F-D2C02125BCE1}"/>
                </a:ext>
              </a:extLst>
            </xdr:cNvPr>
            <xdr:cNvSpPr txBox="1"/>
          </xdr:nvSpPr>
          <xdr:spPr>
            <a:xfrm>
              <a:off x="4599215" y="2329543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𝑆_𝐴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375558</xdr:colOff>
      <xdr:row>16</xdr:row>
      <xdr:rowOff>38100</xdr:rowOff>
    </xdr:from>
    <xdr:ext cx="15953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584B5B17-015E-4C30-BD64-F15581C408A1}"/>
                </a:ext>
              </a:extLst>
            </xdr:cNvPr>
            <xdr:cNvSpPr txBox="1"/>
          </xdr:nvSpPr>
          <xdr:spPr>
            <a:xfrm>
              <a:off x="6422572" y="2334986"/>
              <a:ext cx="15953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584B5B17-015E-4C30-BD64-F15581C408A1}"/>
                </a:ext>
              </a:extLst>
            </xdr:cNvPr>
            <xdr:cNvSpPr txBox="1"/>
          </xdr:nvSpPr>
          <xdr:spPr>
            <a:xfrm>
              <a:off x="6422572" y="2334986"/>
              <a:ext cx="15953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𝑆_𝑒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299356</xdr:colOff>
      <xdr:row>0</xdr:row>
      <xdr:rowOff>174170</xdr:rowOff>
    </xdr:from>
    <xdr:ext cx="15792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90FFB5B6-ECAD-4124-81D4-20D240842093}"/>
                </a:ext>
              </a:extLst>
            </xdr:cNvPr>
            <xdr:cNvSpPr txBox="1"/>
          </xdr:nvSpPr>
          <xdr:spPr>
            <a:xfrm>
              <a:off x="1926770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90FFB5B6-ECAD-4124-81D4-20D240842093}"/>
                </a:ext>
              </a:extLst>
            </xdr:cNvPr>
            <xdr:cNvSpPr txBox="1"/>
          </xdr:nvSpPr>
          <xdr:spPr>
            <a:xfrm>
              <a:off x="1926770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𝐵_𝑗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304800</xdr:colOff>
      <xdr:row>26</xdr:row>
      <xdr:rowOff>48985</xdr:rowOff>
    </xdr:from>
    <xdr:ext cx="17780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69E757E0-23FD-4272-BC6A-AFBC4BA9A5D2}"/>
                </a:ext>
              </a:extLst>
            </xdr:cNvPr>
            <xdr:cNvSpPr txBox="1"/>
          </xdr:nvSpPr>
          <xdr:spPr>
            <a:xfrm>
              <a:off x="304800" y="2345871"/>
              <a:ext cx="17780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69E757E0-23FD-4272-BC6A-AFBC4BA9A5D2}"/>
                </a:ext>
              </a:extLst>
            </xdr:cNvPr>
            <xdr:cNvSpPr txBox="1"/>
          </xdr:nvSpPr>
          <xdr:spPr>
            <a:xfrm>
              <a:off x="304800" y="2345871"/>
              <a:ext cx="17780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321129</xdr:colOff>
      <xdr:row>27</xdr:row>
      <xdr:rowOff>59871</xdr:rowOff>
    </xdr:from>
    <xdr:ext cx="18107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B609EFCC-CE5D-4AB0-8557-FBA5CDE6290A}"/>
                </a:ext>
              </a:extLst>
            </xdr:cNvPr>
            <xdr:cNvSpPr txBox="1"/>
          </xdr:nvSpPr>
          <xdr:spPr>
            <a:xfrm>
              <a:off x="321129" y="2612571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B609EFCC-CE5D-4AB0-8557-FBA5CDE6290A}"/>
                </a:ext>
              </a:extLst>
            </xdr:cNvPr>
            <xdr:cNvSpPr txBox="1"/>
          </xdr:nvSpPr>
          <xdr:spPr>
            <a:xfrm>
              <a:off x="321129" y="2612571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304799</xdr:colOff>
      <xdr:row>28</xdr:row>
      <xdr:rowOff>59872</xdr:rowOff>
    </xdr:from>
    <xdr:ext cx="18107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CF4FD55D-5AA8-41EA-9780-09567C6C54AF}"/>
                </a:ext>
              </a:extLst>
            </xdr:cNvPr>
            <xdr:cNvSpPr txBox="1"/>
          </xdr:nvSpPr>
          <xdr:spPr>
            <a:xfrm>
              <a:off x="304799" y="2884715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CF4FD55D-5AA8-41EA-9780-09567C6C54AF}"/>
                </a:ext>
              </a:extLst>
            </xdr:cNvPr>
            <xdr:cNvSpPr txBox="1"/>
          </xdr:nvSpPr>
          <xdr:spPr>
            <a:xfrm>
              <a:off x="304799" y="2884715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321130</xdr:colOff>
      <xdr:row>29</xdr:row>
      <xdr:rowOff>65314</xdr:rowOff>
    </xdr:from>
    <xdr:ext cx="174855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77170BBB-B07E-4C98-A452-6E254C39DB05}"/>
                </a:ext>
              </a:extLst>
            </xdr:cNvPr>
            <xdr:cNvSpPr txBox="1"/>
          </xdr:nvSpPr>
          <xdr:spPr>
            <a:xfrm>
              <a:off x="321130" y="3194957"/>
              <a:ext cx="174855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77170BBB-B07E-4C98-A452-6E254C39DB05}"/>
                </a:ext>
              </a:extLst>
            </xdr:cNvPr>
            <xdr:cNvSpPr txBox="1"/>
          </xdr:nvSpPr>
          <xdr:spPr>
            <a:xfrm>
              <a:off x="321130" y="3194957"/>
              <a:ext cx="174855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332014</xdr:colOff>
      <xdr:row>30</xdr:row>
      <xdr:rowOff>81643</xdr:rowOff>
    </xdr:from>
    <xdr:ext cx="17812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B66A1438-896F-4FE4-9FBE-D5509F1AC712}"/>
                </a:ext>
              </a:extLst>
            </xdr:cNvPr>
            <xdr:cNvSpPr txBox="1"/>
          </xdr:nvSpPr>
          <xdr:spPr>
            <a:xfrm>
              <a:off x="332014" y="3488872"/>
              <a:ext cx="1781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B66A1438-896F-4FE4-9FBE-D5509F1AC712}"/>
                </a:ext>
              </a:extLst>
            </xdr:cNvPr>
            <xdr:cNvSpPr txBox="1"/>
          </xdr:nvSpPr>
          <xdr:spPr>
            <a:xfrm>
              <a:off x="332014" y="3488872"/>
              <a:ext cx="1781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57397</xdr:colOff>
      <xdr:row>0</xdr:row>
      <xdr:rowOff>178624</xdr:rowOff>
    </xdr:from>
    <xdr:ext cx="713593" cy="186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A1DB71FE-EBD7-40F1-AF0B-11C2A7680C38}"/>
                </a:ext>
              </a:extLst>
            </xdr:cNvPr>
            <xdr:cNvSpPr txBox="1"/>
          </xdr:nvSpPr>
          <xdr:spPr>
            <a:xfrm>
              <a:off x="5200897" y="178624"/>
              <a:ext cx="713593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𝐵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A1DB71FE-EBD7-40F1-AF0B-11C2A7680C38}"/>
                </a:ext>
              </a:extLst>
            </xdr:cNvPr>
            <xdr:cNvSpPr txBox="1"/>
          </xdr:nvSpPr>
          <xdr:spPr>
            <a:xfrm>
              <a:off x="5200897" y="178624"/>
              <a:ext cx="713593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𝑏_𝑗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 ̅_𝑗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397328</xdr:colOff>
      <xdr:row>16</xdr:row>
      <xdr:rowOff>38100</xdr:rowOff>
    </xdr:from>
    <xdr:ext cx="173188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B6F8B43D-F75B-4365-A54A-FECE844ED76F}"/>
                </a:ext>
              </a:extLst>
            </xdr:cNvPr>
            <xdr:cNvSpPr txBox="1"/>
          </xdr:nvSpPr>
          <xdr:spPr>
            <a:xfrm>
              <a:off x="5540828" y="2334986"/>
              <a:ext cx="173188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B6F8B43D-F75B-4365-A54A-FECE844ED76F}"/>
                </a:ext>
              </a:extLst>
            </xdr:cNvPr>
            <xdr:cNvSpPr txBox="1"/>
          </xdr:nvSpPr>
          <xdr:spPr>
            <a:xfrm>
              <a:off x="5540828" y="2334986"/>
              <a:ext cx="173188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𝑆_𝐵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237012</xdr:colOff>
      <xdr:row>26</xdr:row>
      <xdr:rowOff>39090</xdr:rowOff>
    </xdr:from>
    <xdr:ext cx="327013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BA4C73D0-426A-4719-8480-336F642F1F4A}"/>
                </a:ext>
              </a:extLst>
            </xdr:cNvPr>
            <xdr:cNvSpPr txBox="1"/>
          </xdr:nvSpPr>
          <xdr:spPr>
            <a:xfrm>
              <a:off x="237012" y="5066311"/>
              <a:ext cx="327013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BA4C73D0-426A-4719-8480-336F642F1F4A}"/>
                </a:ext>
              </a:extLst>
            </xdr:cNvPr>
            <xdr:cNvSpPr txBox="1"/>
          </xdr:nvSpPr>
          <xdr:spPr>
            <a:xfrm>
              <a:off x="237012" y="5066311"/>
              <a:ext cx="327013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231074</xdr:colOff>
      <xdr:row>27</xdr:row>
      <xdr:rowOff>72736</xdr:rowOff>
    </xdr:from>
    <xdr:ext cx="32957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86BFEEC7-EBBE-4138-BF5B-12151055F718}"/>
                </a:ext>
              </a:extLst>
            </xdr:cNvPr>
            <xdr:cNvSpPr txBox="1"/>
          </xdr:nvSpPr>
          <xdr:spPr>
            <a:xfrm>
              <a:off x="231074" y="5372100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86BFEEC7-EBBE-4138-BF5B-12151055F718}"/>
                </a:ext>
              </a:extLst>
            </xdr:cNvPr>
            <xdr:cNvSpPr txBox="1"/>
          </xdr:nvSpPr>
          <xdr:spPr>
            <a:xfrm>
              <a:off x="231074" y="5372100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254825</xdr:colOff>
      <xdr:row>28</xdr:row>
      <xdr:rowOff>71747</xdr:rowOff>
    </xdr:from>
    <xdr:ext cx="32957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01209E98-0CD7-4202-BE6C-4A29BBB94772}"/>
                </a:ext>
              </a:extLst>
            </xdr:cNvPr>
            <xdr:cNvSpPr txBox="1"/>
          </xdr:nvSpPr>
          <xdr:spPr>
            <a:xfrm>
              <a:off x="254825" y="5643253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01209E98-0CD7-4202-BE6C-4A29BBB94772}"/>
                </a:ext>
              </a:extLst>
            </xdr:cNvPr>
            <xdr:cNvSpPr txBox="1"/>
          </xdr:nvSpPr>
          <xdr:spPr>
            <a:xfrm>
              <a:off x="254825" y="5643253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263732</xdr:colOff>
      <xdr:row>29</xdr:row>
      <xdr:rowOff>46016</xdr:rowOff>
    </xdr:from>
    <xdr:ext cx="33284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DC5209D5-77AA-484D-87BA-2E1EB7B49020}"/>
                </a:ext>
              </a:extLst>
            </xdr:cNvPr>
            <xdr:cNvSpPr txBox="1"/>
          </xdr:nvSpPr>
          <xdr:spPr>
            <a:xfrm>
              <a:off x="263732" y="5889665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DC5209D5-77AA-484D-87BA-2E1EB7B49020}"/>
                </a:ext>
              </a:extLst>
            </xdr:cNvPr>
            <xdr:cNvSpPr txBox="1"/>
          </xdr:nvSpPr>
          <xdr:spPr>
            <a:xfrm>
              <a:off x="263732" y="5889665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272638</xdr:colOff>
      <xdr:row>30</xdr:row>
      <xdr:rowOff>54923</xdr:rowOff>
    </xdr:from>
    <xdr:ext cx="32957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88573515-C155-46D0-84C9-8A44B4832179}"/>
                </a:ext>
              </a:extLst>
            </xdr:cNvPr>
            <xdr:cNvSpPr txBox="1"/>
          </xdr:nvSpPr>
          <xdr:spPr>
            <a:xfrm>
              <a:off x="272638" y="6170715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88573515-C155-46D0-84C9-8A44B4832179}"/>
                </a:ext>
              </a:extLst>
            </xdr:cNvPr>
            <xdr:cNvSpPr txBox="1"/>
          </xdr:nvSpPr>
          <xdr:spPr>
            <a:xfrm>
              <a:off x="272638" y="6170715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 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271649</xdr:colOff>
      <xdr:row>31</xdr:row>
      <xdr:rowOff>63830</xdr:rowOff>
    </xdr:from>
    <xdr:ext cx="33284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1A2FAE26-69DC-4270-94F9-1209D0A8D454}"/>
                </a:ext>
              </a:extLst>
            </xdr:cNvPr>
            <xdr:cNvSpPr txBox="1"/>
          </xdr:nvSpPr>
          <xdr:spPr>
            <a:xfrm>
              <a:off x="271649" y="6451765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1A2FAE26-69DC-4270-94F9-1209D0A8D454}"/>
                </a:ext>
              </a:extLst>
            </xdr:cNvPr>
            <xdr:cNvSpPr txBox="1"/>
          </xdr:nvSpPr>
          <xdr:spPr>
            <a:xfrm>
              <a:off x="271649" y="6451765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 𝐵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47776</xdr:colOff>
      <xdr:row>0</xdr:row>
      <xdr:rowOff>186870</xdr:rowOff>
    </xdr:from>
    <xdr:ext cx="841223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2DB40C6E-C7F5-91A6-3181-13D57FC91F96}"/>
                </a:ext>
              </a:extLst>
            </xdr:cNvPr>
            <xdr:cNvSpPr txBox="1"/>
          </xdr:nvSpPr>
          <xdr:spPr>
            <a:xfrm>
              <a:off x="6089347" y="186870"/>
              <a:ext cx="841223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𝑎𝑏</m:t>
                            </m:r>
                          </m:e>
                        </m:d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2DB40C6E-C7F5-91A6-3181-13D57FC91F96}"/>
                </a:ext>
              </a:extLst>
            </xdr:cNvPr>
            <xdr:cNvSpPr txBox="1"/>
          </xdr:nvSpPr>
          <xdr:spPr>
            <a:xfrm>
              <a:off x="6089347" y="186870"/>
              <a:ext cx="841223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𝐴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×𝐵 (𝑎𝑏)_𝑖𝑗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358019</xdr:colOff>
      <xdr:row>16</xdr:row>
      <xdr:rowOff>30843</xdr:rowOff>
    </xdr:from>
    <xdr:ext cx="331629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33E4FE39-CD8B-4543-A346-7DE13043971D}"/>
                </a:ext>
              </a:extLst>
            </xdr:cNvPr>
            <xdr:cNvSpPr txBox="1"/>
          </xdr:nvSpPr>
          <xdr:spPr>
            <a:xfrm>
              <a:off x="6399590" y="3719891"/>
              <a:ext cx="331629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33E4FE39-CD8B-4543-A346-7DE13043971D}"/>
                </a:ext>
              </a:extLst>
            </xdr:cNvPr>
            <xdr:cNvSpPr txBox="1"/>
          </xdr:nvSpPr>
          <xdr:spPr>
            <a:xfrm>
              <a:off x="6399590" y="3719891"/>
              <a:ext cx="331629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𝑆_(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𝐴×𝐵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255210</xdr:colOff>
      <xdr:row>0</xdr:row>
      <xdr:rowOff>168123</xdr:rowOff>
    </xdr:from>
    <xdr:ext cx="19479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F606ED33-3215-4F9C-BC73-D0C373851B6B}"/>
                </a:ext>
              </a:extLst>
            </xdr:cNvPr>
            <xdr:cNvSpPr txBox="1"/>
          </xdr:nvSpPr>
          <xdr:spPr>
            <a:xfrm>
              <a:off x="26609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F606ED33-3215-4F9C-BC73-D0C373851B6B}"/>
                </a:ext>
              </a:extLst>
            </xdr:cNvPr>
            <xdr:cNvSpPr txBox="1"/>
          </xdr:nvSpPr>
          <xdr:spPr>
            <a:xfrm>
              <a:off x="26609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288470</xdr:colOff>
      <xdr:row>0</xdr:row>
      <xdr:rowOff>190499</xdr:rowOff>
    </xdr:from>
    <xdr:ext cx="161134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64C7C948-2C1C-40CC-9102-755ADD32ED6C}"/>
                </a:ext>
              </a:extLst>
            </xdr:cNvPr>
            <xdr:cNvSpPr txBox="1"/>
          </xdr:nvSpPr>
          <xdr:spPr>
            <a:xfrm>
              <a:off x="1137556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64C7C948-2C1C-40CC-9102-755ADD32ED6C}"/>
                </a:ext>
              </a:extLst>
            </xdr:cNvPr>
            <xdr:cNvSpPr txBox="1"/>
          </xdr:nvSpPr>
          <xdr:spPr>
            <a:xfrm>
              <a:off x="1137556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𝐴_𝑖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299356</xdr:colOff>
      <xdr:row>0</xdr:row>
      <xdr:rowOff>174170</xdr:rowOff>
    </xdr:from>
    <xdr:ext cx="15792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BE40601-7996-4871-B81D-17B1AB5827ED}"/>
                </a:ext>
              </a:extLst>
            </xdr:cNvPr>
            <xdr:cNvSpPr txBox="1"/>
          </xdr:nvSpPr>
          <xdr:spPr>
            <a:xfrm>
              <a:off x="1926770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BE40601-7996-4871-B81D-17B1AB5827ED}"/>
                </a:ext>
              </a:extLst>
            </xdr:cNvPr>
            <xdr:cNvSpPr txBox="1"/>
          </xdr:nvSpPr>
          <xdr:spPr>
            <a:xfrm>
              <a:off x="1926770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𝐵_𝑗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255210</xdr:colOff>
      <xdr:row>0</xdr:row>
      <xdr:rowOff>168123</xdr:rowOff>
    </xdr:from>
    <xdr:ext cx="19479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523F0862-2714-45DF-BF1F-6B93F3D9D0DA}"/>
                </a:ext>
              </a:extLst>
            </xdr:cNvPr>
            <xdr:cNvSpPr txBox="1"/>
          </xdr:nvSpPr>
          <xdr:spPr>
            <a:xfrm>
              <a:off x="30419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523F0862-2714-45DF-BF1F-6B93F3D9D0DA}"/>
                </a:ext>
              </a:extLst>
            </xdr:cNvPr>
            <xdr:cNvSpPr txBox="1"/>
          </xdr:nvSpPr>
          <xdr:spPr>
            <a:xfrm>
              <a:off x="30419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288470</xdr:colOff>
      <xdr:row>0</xdr:row>
      <xdr:rowOff>190499</xdr:rowOff>
    </xdr:from>
    <xdr:ext cx="161134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79999FB6-C8FC-43A3-A0C6-8774E2C56D04}"/>
                </a:ext>
              </a:extLst>
            </xdr:cNvPr>
            <xdr:cNvSpPr txBox="1"/>
          </xdr:nvSpPr>
          <xdr:spPr>
            <a:xfrm>
              <a:off x="1681841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79999FB6-C8FC-43A3-A0C6-8774E2C56D04}"/>
                </a:ext>
              </a:extLst>
            </xdr:cNvPr>
            <xdr:cNvSpPr txBox="1"/>
          </xdr:nvSpPr>
          <xdr:spPr>
            <a:xfrm>
              <a:off x="1681841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𝐴_𝑖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10</xdr:col>
      <xdr:colOff>299356</xdr:colOff>
      <xdr:row>0</xdr:row>
      <xdr:rowOff>174170</xdr:rowOff>
    </xdr:from>
    <xdr:ext cx="15792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BCDD1CA7-363D-499D-88EE-93ECE8368598}"/>
                </a:ext>
              </a:extLst>
            </xdr:cNvPr>
            <xdr:cNvSpPr txBox="1"/>
          </xdr:nvSpPr>
          <xdr:spPr>
            <a:xfrm>
              <a:off x="2389413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BCDD1CA7-363D-499D-88EE-93ECE8368598}"/>
                </a:ext>
              </a:extLst>
            </xdr:cNvPr>
            <xdr:cNvSpPr txBox="1"/>
          </xdr:nvSpPr>
          <xdr:spPr>
            <a:xfrm>
              <a:off x="2389413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𝐵_𝑗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12</xdr:col>
      <xdr:colOff>136072</xdr:colOff>
      <xdr:row>0</xdr:row>
      <xdr:rowOff>87085</xdr:rowOff>
    </xdr:from>
    <xdr:ext cx="511743" cy="186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CF47B6D4-913C-4995-A0EB-3BC1F6560410}"/>
                </a:ext>
              </a:extLst>
            </xdr:cNvPr>
            <xdr:cNvSpPr txBox="1"/>
          </xdr:nvSpPr>
          <xdr:spPr>
            <a:xfrm>
              <a:off x="8496301" y="87085"/>
              <a:ext cx="511743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𝑖𝑗𝑘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CF47B6D4-913C-4995-A0EB-3BC1F6560410}"/>
                </a:ext>
              </a:extLst>
            </xdr:cNvPr>
            <xdr:cNvSpPr txBox="1"/>
          </xdr:nvSpPr>
          <xdr:spPr>
            <a:xfrm>
              <a:off x="8496301" y="87085"/>
              <a:ext cx="511743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𝑦_𝑖𝑗𝑘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304800</xdr:colOff>
      <xdr:row>17</xdr:row>
      <xdr:rowOff>48985</xdr:rowOff>
    </xdr:from>
    <xdr:ext cx="17780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50048DD9-1892-4843-97F5-B5A2AB31A6F2}"/>
                </a:ext>
              </a:extLst>
            </xdr:cNvPr>
            <xdr:cNvSpPr txBox="1"/>
          </xdr:nvSpPr>
          <xdr:spPr>
            <a:xfrm>
              <a:off x="304800" y="3973285"/>
              <a:ext cx="17780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50048DD9-1892-4843-97F5-B5A2AB31A6F2}"/>
                </a:ext>
              </a:extLst>
            </xdr:cNvPr>
            <xdr:cNvSpPr txBox="1"/>
          </xdr:nvSpPr>
          <xdr:spPr>
            <a:xfrm>
              <a:off x="304800" y="3973285"/>
              <a:ext cx="17780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321129</xdr:colOff>
      <xdr:row>18</xdr:row>
      <xdr:rowOff>59871</xdr:rowOff>
    </xdr:from>
    <xdr:ext cx="18107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51361F87-84B0-46A7-98B9-1A51A79060DA}"/>
                </a:ext>
              </a:extLst>
            </xdr:cNvPr>
            <xdr:cNvSpPr txBox="1"/>
          </xdr:nvSpPr>
          <xdr:spPr>
            <a:xfrm>
              <a:off x="321129" y="4256314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51361F87-84B0-46A7-98B9-1A51A79060DA}"/>
                </a:ext>
              </a:extLst>
            </xdr:cNvPr>
            <xdr:cNvSpPr txBox="1"/>
          </xdr:nvSpPr>
          <xdr:spPr>
            <a:xfrm>
              <a:off x="321129" y="4256314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304799</xdr:colOff>
      <xdr:row>19</xdr:row>
      <xdr:rowOff>59872</xdr:rowOff>
    </xdr:from>
    <xdr:ext cx="18107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18DF4906-4750-4155-904E-6AA083CE5BD0}"/>
                </a:ext>
              </a:extLst>
            </xdr:cNvPr>
            <xdr:cNvSpPr txBox="1"/>
          </xdr:nvSpPr>
          <xdr:spPr>
            <a:xfrm>
              <a:off x="304799" y="4561115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18DF4906-4750-4155-904E-6AA083CE5BD0}"/>
                </a:ext>
              </a:extLst>
            </xdr:cNvPr>
            <xdr:cNvSpPr txBox="1"/>
          </xdr:nvSpPr>
          <xdr:spPr>
            <a:xfrm>
              <a:off x="304799" y="4561115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𝐴_3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321130</xdr:colOff>
      <xdr:row>20</xdr:row>
      <xdr:rowOff>65314</xdr:rowOff>
    </xdr:from>
    <xdr:ext cx="174855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D9AC9ADC-B03E-446C-A2E8-BB0F6A7E3B91}"/>
                </a:ext>
              </a:extLst>
            </xdr:cNvPr>
            <xdr:cNvSpPr txBox="1"/>
          </xdr:nvSpPr>
          <xdr:spPr>
            <a:xfrm>
              <a:off x="321130" y="4844143"/>
              <a:ext cx="174855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D9AC9ADC-B03E-446C-A2E8-BB0F6A7E3B91}"/>
                </a:ext>
              </a:extLst>
            </xdr:cNvPr>
            <xdr:cNvSpPr txBox="1"/>
          </xdr:nvSpPr>
          <xdr:spPr>
            <a:xfrm>
              <a:off x="321130" y="4844143"/>
              <a:ext cx="174855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332014</xdr:colOff>
      <xdr:row>21</xdr:row>
      <xdr:rowOff>81643</xdr:rowOff>
    </xdr:from>
    <xdr:ext cx="17812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E46DBF64-29ED-4CEA-B63D-EF7B48146B33}"/>
                </a:ext>
              </a:extLst>
            </xdr:cNvPr>
            <xdr:cNvSpPr txBox="1"/>
          </xdr:nvSpPr>
          <xdr:spPr>
            <a:xfrm>
              <a:off x="332014" y="5170714"/>
              <a:ext cx="1781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E46DBF64-29ED-4CEA-B63D-EF7B48146B33}"/>
                </a:ext>
              </a:extLst>
            </xdr:cNvPr>
            <xdr:cNvSpPr txBox="1"/>
          </xdr:nvSpPr>
          <xdr:spPr>
            <a:xfrm>
              <a:off x="332014" y="5170714"/>
              <a:ext cx="1781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237012</xdr:colOff>
      <xdr:row>17</xdr:row>
      <xdr:rowOff>39090</xdr:rowOff>
    </xdr:from>
    <xdr:ext cx="327013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1083E1D7-DF9D-47FB-8324-38CC9A84722E}"/>
                </a:ext>
              </a:extLst>
            </xdr:cNvPr>
            <xdr:cNvSpPr txBox="1"/>
          </xdr:nvSpPr>
          <xdr:spPr>
            <a:xfrm>
              <a:off x="1864426" y="3963390"/>
              <a:ext cx="327013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1083E1D7-DF9D-47FB-8324-38CC9A84722E}"/>
                </a:ext>
              </a:extLst>
            </xdr:cNvPr>
            <xdr:cNvSpPr txBox="1"/>
          </xdr:nvSpPr>
          <xdr:spPr>
            <a:xfrm>
              <a:off x="1864426" y="3963390"/>
              <a:ext cx="327013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𝐴_1 𝐵〗_1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231074</xdr:colOff>
      <xdr:row>18</xdr:row>
      <xdr:rowOff>72736</xdr:rowOff>
    </xdr:from>
    <xdr:ext cx="32957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2C212B2A-4755-490A-93D3-A97F027AF956}"/>
                </a:ext>
              </a:extLst>
            </xdr:cNvPr>
            <xdr:cNvSpPr txBox="1"/>
          </xdr:nvSpPr>
          <xdr:spPr>
            <a:xfrm>
              <a:off x="1858488" y="4269179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2C212B2A-4755-490A-93D3-A97F027AF956}"/>
                </a:ext>
              </a:extLst>
            </xdr:cNvPr>
            <xdr:cNvSpPr txBox="1"/>
          </xdr:nvSpPr>
          <xdr:spPr>
            <a:xfrm>
              <a:off x="1858488" y="4269179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𝐴_1 𝐵〗_2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254825</xdr:colOff>
      <xdr:row>19</xdr:row>
      <xdr:rowOff>71747</xdr:rowOff>
    </xdr:from>
    <xdr:ext cx="32957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EA188835-872A-4A1C-9394-9B956AFFD3A9}"/>
                </a:ext>
              </a:extLst>
            </xdr:cNvPr>
            <xdr:cNvSpPr txBox="1"/>
          </xdr:nvSpPr>
          <xdr:spPr>
            <a:xfrm>
              <a:off x="1882239" y="4572990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EA188835-872A-4A1C-9394-9B956AFFD3A9}"/>
                </a:ext>
              </a:extLst>
            </xdr:cNvPr>
            <xdr:cNvSpPr txBox="1"/>
          </xdr:nvSpPr>
          <xdr:spPr>
            <a:xfrm>
              <a:off x="1882239" y="4572990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𝐴_2 𝐵〗_1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263732</xdr:colOff>
      <xdr:row>20</xdr:row>
      <xdr:rowOff>46016</xdr:rowOff>
    </xdr:from>
    <xdr:ext cx="33284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B7E0A3AD-DA31-4815-968C-673DD701CF56}"/>
                </a:ext>
              </a:extLst>
            </xdr:cNvPr>
            <xdr:cNvSpPr txBox="1"/>
          </xdr:nvSpPr>
          <xdr:spPr>
            <a:xfrm>
              <a:off x="1891146" y="4824845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B7E0A3AD-DA31-4815-968C-673DD701CF56}"/>
                </a:ext>
              </a:extLst>
            </xdr:cNvPr>
            <xdr:cNvSpPr txBox="1"/>
          </xdr:nvSpPr>
          <xdr:spPr>
            <a:xfrm>
              <a:off x="1891146" y="4824845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𝐴_2 𝐵〗_2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272638</xdr:colOff>
      <xdr:row>21</xdr:row>
      <xdr:rowOff>54923</xdr:rowOff>
    </xdr:from>
    <xdr:ext cx="32957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9D1FF532-C7A1-4A5D-8D0E-CD82EB955B09}"/>
                </a:ext>
              </a:extLst>
            </xdr:cNvPr>
            <xdr:cNvSpPr txBox="1"/>
          </xdr:nvSpPr>
          <xdr:spPr>
            <a:xfrm>
              <a:off x="1900052" y="5143994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9D1FF532-C7A1-4A5D-8D0E-CD82EB955B09}"/>
                </a:ext>
              </a:extLst>
            </xdr:cNvPr>
            <xdr:cNvSpPr txBox="1"/>
          </xdr:nvSpPr>
          <xdr:spPr>
            <a:xfrm>
              <a:off x="1900052" y="5143994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𝐴_3 𝐵〗_1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271649</xdr:colOff>
      <xdr:row>22</xdr:row>
      <xdr:rowOff>63830</xdr:rowOff>
    </xdr:from>
    <xdr:ext cx="33284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4AFBBDC0-8B1E-4A8C-9D22-6E09AE1F31BD}"/>
                </a:ext>
              </a:extLst>
            </xdr:cNvPr>
            <xdr:cNvSpPr txBox="1"/>
          </xdr:nvSpPr>
          <xdr:spPr>
            <a:xfrm>
              <a:off x="1899063" y="5425044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4AFBBDC0-8B1E-4A8C-9D22-6E09AE1F31BD}"/>
                </a:ext>
              </a:extLst>
            </xdr:cNvPr>
            <xdr:cNvSpPr txBox="1"/>
          </xdr:nvSpPr>
          <xdr:spPr>
            <a:xfrm>
              <a:off x="1899063" y="5425044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𝐴_3 𝐵〗_2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14</xdr:col>
      <xdr:colOff>97971</xdr:colOff>
      <xdr:row>0</xdr:row>
      <xdr:rowOff>125185</xdr:rowOff>
    </xdr:from>
    <xdr:ext cx="41626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34AA995F-C372-4AE2-AA5D-7BB074B5EC02}"/>
                </a:ext>
              </a:extLst>
            </xdr:cNvPr>
            <xdr:cNvSpPr txBox="1"/>
          </xdr:nvSpPr>
          <xdr:spPr>
            <a:xfrm>
              <a:off x="9154885" y="125185"/>
              <a:ext cx="41626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34AA995F-C372-4AE2-AA5D-7BB074B5EC02}"/>
                </a:ext>
              </a:extLst>
            </xdr:cNvPr>
            <xdr:cNvSpPr txBox="1"/>
          </xdr:nvSpPr>
          <xdr:spPr>
            <a:xfrm>
              <a:off x="9154885" y="125185"/>
              <a:ext cx="41626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 ̅_𝑖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15</xdr:col>
      <xdr:colOff>119743</xdr:colOff>
      <xdr:row>0</xdr:row>
      <xdr:rowOff>119743</xdr:rowOff>
    </xdr:from>
    <xdr:ext cx="413062" cy="186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42430627-2232-4798-B699-2ECEA69B9487}"/>
                </a:ext>
              </a:extLst>
            </xdr:cNvPr>
            <xdr:cNvSpPr txBox="1"/>
          </xdr:nvSpPr>
          <xdr:spPr>
            <a:xfrm>
              <a:off x="9873343" y="119743"/>
              <a:ext cx="413062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𝐵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42430627-2232-4798-B699-2ECEA69B9487}"/>
                </a:ext>
              </a:extLst>
            </xdr:cNvPr>
            <xdr:cNvSpPr txBox="1"/>
          </xdr:nvSpPr>
          <xdr:spPr>
            <a:xfrm>
              <a:off x="9873343" y="119743"/>
              <a:ext cx="413062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 ̅_𝑗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16</xdr:col>
      <xdr:colOff>27214</xdr:colOff>
      <xdr:row>0</xdr:row>
      <xdr:rowOff>130628</xdr:rowOff>
    </xdr:from>
    <xdr:ext cx="841223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79777306-591B-4990-A757-B5A60C952FEE}"/>
                </a:ext>
              </a:extLst>
            </xdr:cNvPr>
            <xdr:cNvSpPr txBox="1"/>
          </xdr:nvSpPr>
          <xdr:spPr>
            <a:xfrm>
              <a:off x="10477500" y="130628"/>
              <a:ext cx="841223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𝑎𝑏</m:t>
                            </m:r>
                          </m:e>
                        </m:d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79777306-591B-4990-A757-B5A60C952FEE}"/>
                </a:ext>
              </a:extLst>
            </xdr:cNvPr>
            <xdr:cNvSpPr txBox="1"/>
          </xdr:nvSpPr>
          <xdr:spPr>
            <a:xfrm>
              <a:off x="10477500" y="130628"/>
              <a:ext cx="841223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𝐴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×𝐵 (𝑎𝑏)_𝑖𝑗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17</xdr:col>
      <xdr:colOff>27214</xdr:colOff>
      <xdr:row>0</xdr:row>
      <xdr:rowOff>125185</xdr:rowOff>
    </xdr:from>
    <xdr:ext cx="841128" cy="1871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C11A0FE5-9154-4DDD-87A6-F51CB86DDD90}"/>
                </a:ext>
              </a:extLst>
            </xdr:cNvPr>
            <xdr:cNvSpPr txBox="1"/>
          </xdr:nvSpPr>
          <xdr:spPr>
            <a:xfrm>
              <a:off x="11462657" y="125185"/>
              <a:ext cx="841128" cy="187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C11A0FE5-9154-4DDD-87A6-F51CB86DDD90}"/>
                </a:ext>
              </a:extLst>
            </xdr:cNvPr>
            <xdr:cNvSpPr txBox="1"/>
          </xdr:nvSpPr>
          <xdr:spPr>
            <a:xfrm>
              <a:off x="11462657" y="125185"/>
              <a:ext cx="841128" cy="187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𝑒_𝑖𝑗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𝑦_𝑖𝑗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 ̅_𝑖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13</xdr:col>
      <xdr:colOff>136072</xdr:colOff>
      <xdr:row>0</xdr:row>
      <xdr:rowOff>119743</xdr:rowOff>
    </xdr:from>
    <xdr:ext cx="440120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59728F47-6242-4070-AF95-533EC9DA392E}"/>
                </a:ext>
              </a:extLst>
            </xdr:cNvPr>
            <xdr:cNvSpPr txBox="1"/>
          </xdr:nvSpPr>
          <xdr:spPr>
            <a:xfrm>
              <a:off x="9192986" y="119743"/>
              <a:ext cx="440120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𝑅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59728F47-6242-4070-AF95-533EC9DA392E}"/>
                </a:ext>
              </a:extLst>
            </xdr:cNvPr>
            <xdr:cNvSpPr txBox="1"/>
          </xdr:nvSpPr>
          <xdr:spPr>
            <a:xfrm>
              <a:off x="9192986" y="119743"/>
              <a:ext cx="440120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𝑅 ̅_𝑘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321128</xdr:colOff>
      <xdr:row>22</xdr:row>
      <xdr:rowOff>54428</xdr:rowOff>
    </xdr:from>
    <xdr:ext cx="17594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C1FAC63-4342-4321-9E21-706D59AC1F19}"/>
                </a:ext>
              </a:extLst>
            </xdr:cNvPr>
            <xdr:cNvSpPr txBox="1"/>
          </xdr:nvSpPr>
          <xdr:spPr>
            <a:xfrm>
              <a:off x="4501242" y="5263242"/>
              <a:ext cx="17594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C1FAC63-4342-4321-9E21-706D59AC1F19}"/>
                </a:ext>
              </a:extLst>
            </xdr:cNvPr>
            <xdr:cNvSpPr txBox="1"/>
          </xdr:nvSpPr>
          <xdr:spPr>
            <a:xfrm>
              <a:off x="4501242" y="5263242"/>
              <a:ext cx="17594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310242</xdr:colOff>
      <xdr:row>23</xdr:row>
      <xdr:rowOff>27213</xdr:rowOff>
    </xdr:from>
    <xdr:ext cx="17594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3E7CDF97-CF94-4B07-983B-4405F0FABD8D}"/>
                </a:ext>
              </a:extLst>
            </xdr:cNvPr>
            <xdr:cNvSpPr txBox="1"/>
          </xdr:nvSpPr>
          <xdr:spPr>
            <a:xfrm>
              <a:off x="4490356" y="5508170"/>
              <a:ext cx="17594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3E7CDF97-CF94-4B07-983B-4405F0FABD8D}"/>
                </a:ext>
              </a:extLst>
            </xdr:cNvPr>
            <xdr:cNvSpPr txBox="1"/>
          </xdr:nvSpPr>
          <xdr:spPr>
            <a:xfrm>
              <a:off x="4490356" y="5508170"/>
              <a:ext cx="17594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12</xdr:col>
      <xdr:colOff>250372</xdr:colOff>
      <xdr:row>16</xdr:row>
      <xdr:rowOff>48985</xdr:rowOff>
    </xdr:from>
    <xdr:ext cx="171906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1A123A09-8979-4042-AA5A-A59DC3CE65FF}"/>
                </a:ext>
              </a:extLst>
            </xdr:cNvPr>
            <xdr:cNvSpPr txBox="1"/>
          </xdr:nvSpPr>
          <xdr:spPr>
            <a:xfrm>
              <a:off x="3358243" y="3717471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1A123A09-8979-4042-AA5A-A59DC3CE65FF}"/>
                </a:ext>
              </a:extLst>
            </xdr:cNvPr>
            <xdr:cNvSpPr txBox="1"/>
          </xdr:nvSpPr>
          <xdr:spPr>
            <a:xfrm>
              <a:off x="3358243" y="3717471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𝑆_𝑇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14</xdr:col>
      <xdr:colOff>272143</xdr:colOff>
      <xdr:row>16</xdr:row>
      <xdr:rowOff>38100</xdr:rowOff>
    </xdr:from>
    <xdr:ext cx="16280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7F0D0D61-4E5A-47C5-AA04-99A3B448A276}"/>
                </a:ext>
              </a:extLst>
            </xdr:cNvPr>
            <xdr:cNvSpPr txBox="1"/>
          </xdr:nvSpPr>
          <xdr:spPr>
            <a:xfrm>
              <a:off x="10025743" y="3706586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7F0D0D61-4E5A-47C5-AA04-99A3B448A276}"/>
                </a:ext>
              </a:extLst>
            </xdr:cNvPr>
            <xdr:cNvSpPr txBox="1"/>
          </xdr:nvSpPr>
          <xdr:spPr>
            <a:xfrm>
              <a:off x="10025743" y="3706586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𝑆_𝐴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17</xdr:col>
      <xdr:colOff>370115</xdr:colOff>
      <xdr:row>16</xdr:row>
      <xdr:rowOff>54429</xdr:rowOff>
    </xdr:from>
    <xdr:ext cx="15953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F98A190E-4649-4BA8-9D31-CB5974407CBC}"/>
                </a:ext>
              </a:extLst>
            </xdr:cNvPr>
            <xdr:cNvSpPr txBox="1"/>
          </xdr:nvSpPr>
          <xdr:spPr>
            <a:xfrm>
              <a:off x="12562115" y="3722915"/>
              <a:ext cx="15953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F98A190E-4649-4BA8-9D31-CB5974407CBC}"/>
                </a:ext>
              </a:extLst>
            </xdr:cNvPr>
            <xdr:cNvSpPr txBox="1"/>
          </xdr:nvSpPr>
          <xdr:spPr>
            <a:xfrm>
              <a:off x="12562115" y="3722915"/>
              <a:ext cx="15953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𝑆_𝑒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15</xdr:col>
      <xdr:colOff>272142</xdr:colOff>
      <xdr:row>16</xdr:row>
      <xdr:rowOff>38100</xdr:rowOff>
    </xdr:from>
    <xdr:ext cx="173188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A42ED5B1-5A73-4781-B07E-0CDDF4AF061C}"/>
                </a:ext>
              </a:extLst>
            </xdr:cNvPr>
            <xdr:cNvSpPr txBox="1"/>
          </xdr:nvSpPr>
          <xdr:spPr>
            <a:xfrm>
              <a:off x="10722428" y="3706586"/>
              <a:ext cx="173188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A42ED5B1-5A73-4781-B07E-0CDDF4AF061C}"/>
                </a:ext>
              </a:extLst>
            </xdr:cNvPr>
            <xdr:cNvSpPr txBox="1"/>
          </xdr:nvSpPr>
          <xdr:spPr>
            <a:xfrm>
              <a:off x="10722428" y="3706586"/>
              <a:ext cx="173188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𝑆_𝐵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16</xdr:col>
      <xdr:colOff>281819</xdr:colOff>
      <xdr:row>16</xdr:row>
      <xdr:rowOff>36286</xdr:rowOff>
    </xdr:from>
    <xdr:ext cx="331629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C081130F-704A-4CDC-AE25-8576A546D0F8}"/>
                </a:ext>
              </a:extLst>
            </xdr:cNvPr>
            <xdr:cNvSpPr txBox="1"/>
          </xdr:nvSpPr>
          <xdr:spPr>
            <a:xfrm>
              <a:off x="11488662" y="3704772"/>
              <a:ext cx="331629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C081130F-704A-4CDC-AE25-8576A546D0F8}"/>
                </a:ext>
              </a:extLst>
            </xdr:cNvPr>
            <xdr:cNvSpPr txBox="1"/>
          </xdr:nvSpPr>
          <xdr:spPr>
            <a:xfrm>
              <a:off x="11488662" y="3704772"/>
              <a:ext cx="331629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𝐴×𝐵 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13</xdr:col>
      <xdr:colOff>288472</xdr:colOff>
      <xdr:row>16</xdr:row>
      <xdr:rowOff>32657</xdr:rowOff>
    </xdr:from>
    <xdr:ext cx="171393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53729BFB-8BA7-4365-9206-038C1A563865}"/>
                </a:ext>
              </a:extLst>
            </xdr:cNvPr>
            <xdr:cNvSpPr txBox="1"/>
          </xdr:nvSpPr>
          <xdr:spPr>
            <a:xfrm>
              <a:off x="9345386" y="3701143"/>
              <a:ext cx="171393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53729BFB-8BA7-4365-9206-038C1A563865}"/>
                </a:ext>
              </a:extLst>
            </xdr:cNvPr>
            <xdr:cNvSpPr txBox="1"/>
          </xdr:nvSpPr>
          <xdr:spPr>
            <a:xfrm>
              <a:off x="9345386" y="3701143"/>
              <a:ext cx="171393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𝑆_𝑅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255210</xdr:colOff>
      <xdr:row>0</xdr:row>
      <xdr:rowOff>168123</xdr:rowOff>
    </xdr:from>
    <xdr:ext cx="19479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C84C052-9FDC-415C-B2AA-89A5C59714C9}"/>
                </a:ext>
              </a:extLst>
            </xdr:cNvPr>
            <xdr:cNvSpPr txBox="1"/>
          </xdr:nvSpPr>
          <xdr:spPr>
            <a:xfrm>
              <a:off x="30419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C84C052-9FDC-415C-B2AA-89A5C59714C9}"/>
                </a:ext>
              </a:extLst>
            </xdr:cNvPr>
            <xdr:cNvSpPr txBox="1"/>
          </xdr:nvSpPr>
          <xdr:spPr>
            <a:xfrm>
              <a:off x="30419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288470</xdr:colOff>
      <xdr:row>0</xdr:row>
      <xdr:rowOff>190499</xdr:rowOff>
    </xdr:from>
    <xdr:ext cx="161134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1C835D2B-E3EE-41E0-8CF6-D5D88D8A8624}"/>
                </a:ext>
              </a:extLst>
            </xdr:cNvPr>
            <xdr:cNvSpPr txBox="1"/>
          </xdr:nvSpPr>
          <xdr:spPr>
            <a:xfrm>
              <a:off x="1681841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1C835D2B-E3EE-41E0-8CF6-D5D88D8A8624}"/>
                </a:ext>
              </a:extLst>
            </xdr:cNvPr>
            <xdr:cNvSpPr txBox="1"/>
          </xdr:nvSpPr>
          <xdr:spPr>
            <a:xfrm>
              <a:off x="1681841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𝐴_𝑖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299356</xdr:colOff>
      <xdr:row>0</xdr:row>
      <xdr:rowOff>174170</xdr:rowOff>
    </xdr:from>
    <xdr:ext cx="15792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F3AA7C4E-FA77-46C5-B430-C87D0B8A3DBD}"/>
                </a:ext>
              </a:extLst>
            </xdr:cNvPr>
            <xdr:cNvSpPr txBox="1"/>
          </xdr:nvSpPr>
          <xdr:spPr>
            <a:xfrm>
              <a:off x="2389413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F3AA7C4E-FA77-46C5-B430-C87D0B8A3DBD}"/>
                </a:ext>
              </a:extLst>
            </xdr:cNvPr>
            <xdr:cNvSpPr txBox="1"/>
          </xdr:nvSpPr>
          <xdr:spPr>
            <a:xfrm>
              <a:off x="2389413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𝐵_𝑗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255210</xdr:colOff>
      <xdr:row>0</xdr:row>
      <xdr:rowOff>168123</xdr:rowOff>
    </xdr:from>
    <xdr:ext cx="19479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3D868FEE-ED4E-48C1-9FB1-D0F882F9EA67}"/>
                </a:ext>
              </a:extLst>
            </xdr:cNvPr>
            <xdr:cNvSpPr txBox="1"/>
          </xdr:nvSpPr>
          <xdr:spPr>
            <a:xfrm>
              <a:off x="79187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3D868FEE-ED4E-48C1-9FB1-D0F882F9EA67}"/>
                </a:ext>
              </a:extLst>
            </xdr:cNvPr>
            <xdr:cNvSpPr txBox="1"/>
          </xdr:nvSpPr>
          <xdr:spPr>
            <a:xfrm>
              <a:off x="79187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288470</xdr:colOff>
      <xdr:row>0</xdr:row>
      <xdr:rowOff>190499</xdr:rowOff>
    </xdr:from>
    <xdr:ext cx="161134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DF43AA0F-C20B-40D5-A91A-1265D63EE714}"/>
                </a:ext>
              </a:extLst>
            </xdr:cNvPr>
            <xdr:cNvSpPr txBox="1"/>
          </xdr:nvSpPr>
          <xdr:spPr>
            <a:xfrm>
              <a:off x="6558641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DF43AA0F-C20B-40D5-A91A-1265D63EE714}"/>
                </a:ext>
              </a:extLst>
            </xdr:cNvPr>
            <xdr:cNvSpPr txBox="1"/>
          </xdr:nvSpPr>
          <xdr:spPr>
            <a:xfrm>
              <a:off x="6558641" y="190499"/>
              <a:ext cx="161134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𝐴_𝑖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10</xdr:col>
      <xdr:colOff>299356</xdr:colOff>
      <xdr:row>0</xdr:row>
      <xdr:rowOff>174170</xdr:rowOff>
    </xdr:from>
    <xdr:ext cx="15792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4CFD5AE4-8BF8-4254-8D45-222E5C2ECB5E}"/>
                </a:ext>
              </a:extLst>
            </xdr:cNvPr>
            <xdr:cNvSpPr txBox="1"/>
          </xdr:nvSpPr>
          <xdr:spPr>
            <a:xfrm>
              <a:off x="7266213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4CFD5AE4-8BF8-4254-8D45-222E5C2ECB5E}"/>
                </a:ext>
              </a:extLst>
            </xdr:cNvPr>
            <xdr:cNvSpPr txBox="1"/>
          </xdr:nvSpPr>
          <xdr:spPr>
            <a:xfrm>
              <a:off x="7266213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𝐵_𝑗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255210</xdr:colOff>
      <xdr:row>0</xdr:row>
      <xdr:rowOff>168123</xdr:rowOff>
    </xdr:from>
    <xdr:ext cx="19479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30C7DE60-1E26-4B93-8287-16B930A99814}"/>
                </a:ext>
              </a:extLst>
            </xdr:cNvPr>
            <xdr:cNvSpPr txBox="1"/>
          </xdr:nvSpPr>
          <xdr:spPr>
            <a:xfrm>
              <a:off x="79187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30C7DE60-1E26-4B93-8287-16B930A99814}"/>
                </a:ext>
              </a:extLst>
            </xdr:cNvPr>
            <xdr:cNvSpPr txBox="1"/>
          </xdr:nvSpPr>
          <xdr:spPr>
            <a:xfrm>
              <a:off x="7918753" y="168123"/>
              <a:ext cx="19479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10</xdr:col>
      <xdr:colOff>299356</xdr:colOff>
      <xdr:row>0</xdr:row>
      <xdr:rowOff>174170</xdr:rowOff>
    </xdr:from>
    <xdr:ext cx="15792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76B7A14B-E696-406A-9E26-AF7B3CBCCA6D}"/>
                </a:ext>
              </a:extLst>
            </xdr:cNvPr>
            <xdr:cNvSpPr txBox="1"/>
          </xdr:nvSpPr>
          <xdr:spPr>
            <a:xfrm>
              <a:off x="7266213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76B7A14B-E696-406A-9E26-AF7B3CBCCA6D}"/>
                </a:ext>
              </a:extLst>
            </xdr:cNvPr>
            <xdr:cNvSpPr txBox="1"/>
          </xdr:nvSpPr>
          <xdr:spPr>
            <a:xfrm>
              <a:off x="7266213" y="174170"/>
              <a:ext cx="15792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𝐵_𝑗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12</xdr:col>
      <xdr:colOff>136072</xdr:colOff>
      <xdr:row>0</xdr:row>
      <xdr:rowOff>87085</xdr:rowOff>
    </xdr:from>
    <xdr:ext cx="511743" cy="186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1C9DE8C6-E693-43E3-BD13-2DA3CAA453B7}"/>
                </a:ext>
              </a:extLst>
            </xdr:cNvPr>
            <xdr:cNvSpPr txBox="1"/>
          </xdr:nvSpPr>
          <xdr:spPr>
            <a:xfrm>
              <a:off x="8496301" y="87085"/>
              <a:ext cx="511743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𝑖𝑗𝑘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1C9DE8C6-E693-43E3-BD13-2DA3CAA453B7}"/>
                </a:ext>
              </a:extLst>
            </xdr:cNvPr>
            <xdr:cNvSpPr txBox="1"/>
          </xdr:nvSpPr>
          <xdr:spPr>
            <a:xfrm>
              <a:off x="8496301" y="87085"/>
              <a:ext cx="511743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𝑦_𝑖𝑗𝑘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14</xdr:col>
      <xdr:colOff>97971</xdr:colOff>
      <xdr:row>0</xdr:row>
      <xdr:rowOff>125185</xdr:rowOff>
    </xdr:from>
    <xdr:ext cx="41626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2CE31ED6-851F-4539-963C-70CC88587D28}"/>
                </a:ext>
              </a:extLst>
            </xdr:cNvPr>
            <xdr:cNvSpPr txBox="1"/>
          </xdr:nvSpPr>
          <xdr:spPr>
            <a:xfrm>
              <a:off x="9851571" y="125185"/>
              <a:ext cx="41626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2CE31ED6-851F-4539-963C-70CC88587D28}"/>
                </a:ext>
              </a:extLst>
            </xdr:cNvPr>
            <xdr:cNvSpPr txBox="1"/>
          </xdr:nvSpPr>
          <xdr:spPr>
            <a:xfrm>
              <a:off x="9851571" y="125185"/>
              <a:ext cx="41626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 ̅_𝑖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15</xdr:col>
      <xdr:colOff>119743</xdr:colOff>
      <xdr:row>0</xdr:row>
      <xdr:rowOff>119743</xdr:rowOff>
    </xdr:from>
    <xdr:ext cx="413062" cy="186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6CC7842E-353D-4A07-96BA-81C8F2220645}"/>
                </a:ext>
              </a:extLst>
            </xdr:cNvPr>
            <xdr:cNvSpPr txBox="1"/>
          </xdr:nvSpPr>
          <xdr:spPr>
            <a:xfrm>
              <a:off x="10570029" y="119743"/>
              <a:ext cx="413062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𝐵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6CC7842E-353D-4A07-96BA-81C8F2220645}"/>
                </a:ext>
              </a:extLst>
            </xdr:cNvPr>
            <xdr:cNvSpPr txBox="1"/>
          </xdr:nvSpPr>
          <xdr:spPr>
            <a:xfrm>
              <a:off x="10570029" y="119743"/>
              <a:ext cx="413062" cy="186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 ̅_𝑗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16</xdr:col>
      <xdr:colOff>27214</xdr:colOff>
      <xdr:row>0</xdr:row>
      <xdr:rowOff>130628</xdr:rowOff>
    </xdr:from>
    <xdr:ext cx="841223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4EC92BFD-6A01-4954-9B6F-FEDB16134A77}"/>
                </a:ext>
              </a:extLst>
            </xdr:cNvPr>
            <xdr:cNvSpPr txBox="1"/>
          </xdr:nvSpPr>
          <xdr:spPr>
            <a:xfrm>
              <a:off x="11234057" y="130628"/>
              <a:ext cx="841223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𝑎𝑏</m:t>
                            </m:r>
                          </m:e>
                        </m:d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4EC92BFD-6A01-4954-9B6F-FEDB16134A77}"/>
                </a:ext>
              </a:extLst>
            </xdr:cNvPr>
            <xdr:cNvSpPr txBox="1"/>
          </xdr:nvSpPr>
          <xdr:spPr>
            <a:xfrm>
              <a:off x="11234057" y="130628"/>
              <a:ext cx="841223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𝐴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×𝐵 (𝑎𝑏)_𝑖𝑗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17</xdr:col>
      <xdr:colOff>391886</xdr:colOff>
      <xdr:row>0</xdr:row>
      <xdr:rowOff>125185</xdr:rowOff>
    </xdr:from>
    <xdr:ext cx="154337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34CBEE4F-AD02-47D1-BE42-66C6E1D46001}"/>
                </a:ext>
              </a:extLst>
            </xdr:cNvPr>
            <xdr:cNvSpPr txBox="1"/>
          </xdr:nvSpPr>
          <xdr:spPr>
            <a:xfrm>
              <a:off x="12442372" y="125185"/>
              <a:ext cx="154337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34CBEE4F-AD02-47D1-BE42-66C6E1D46001}"/>
                </a:ext>
              </a:extLst>
            </xdr:cNvPr>
            <xdr:cNvSpPr txBox="1"/>
          </xdr:nvSpPr>
          <xdr:spPr>
            <a:xfrm>
              <a:off x="12442372" y="125185"/>
              <a:ext cx="154337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𝑒_1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13</xdr:col>
      <xdr:colOff>136072</xdr:colOff>
      <xdr:row>0</xdr:row>
      <xdr:rowOff>119743</xdr:rowOff>
    </xdr:from>
    <xdr:ext cx="440120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2A1E1426-5B9B-4CFA-B37D-359E1B066D02}"/>
                </a:ext>
              </a:extLst>
            </xdr:cNvPr>
            <xdr:cNvSpPr txBox="1"/>
          </xdr:nvSpPr>
          <xdr:spPr>
            <a:xfrm>
              <a:off x="9192986" y="119743"/>
              <a:ext cx="440120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𝑅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2A1E1426-5B9B-4CFA-B37D-359E1B066D02}"/>
                </a:ext>
              </a:extLst>
            </xdr:cNvPr>
            <xdr:cNvSpPr txBox="1"/>
          </xdr:nvSpPr>
          <xdr:spPr>
            <a:xfrm>
              <a:off x="9192986" y="119743"/>
              <a:ext cx="440120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𝑅 ̅_𝑘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12</xdr:col>
      <xdr:colOff>250372</xdr:colOff>
      <xdr:row>16</xdr:row>
      <xdr:rowOff>48985</xdr:rowOff>
    </xdr:from>
    <xdr:ext cx="171906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9D36BBE0-E3A7-45E5-9163-AE24817799AA}"/>
                </a:ext>
              </a:extLst>
            </xdr:cNvPr>
            <xdr:cNvSpPr txBox="1"/>
          </xdr:nvSpPr>
          <xdr:spPr>
            <a:xfrm>
              <a:off x="8610601" y="3717471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9D36BBE0-E3A7-45E5-9163-AE24817799AA}"/>
                </a:ext>
              </a:extLst>
            </xdr:cNvPr>
            <xdr:cNvSpPr txBox="1"/>
          </xdr:nvSpPr>
          <xdr:spPr>
            <a:xfrm>
              <a:off x="8610601" y="3717471"/>
              <a:ext cx="171906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𝑆_𝑇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14</xdr:col>
      <xdr:colOff>272143</xdr:colOff>
      <xdr:row>16</xdr:row>
      <xdr:rowOff>38100</xdr:rowOff>
    </xdr:from>
    <xdr:ext cx="16280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3DBA20F5-A998-4C59-9825-7436A01F049E}"/>
                </a:ext>
              </a:extLst>
            </xdr:cNvPr>
            <xdr:cNvSpPr txBox="1"/>
          </xdr:nvSpPr>
          <xdr:spPr>
            <a:xfrm>
              <a:off x="10025743" y="3706586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3DBA20F5-A998-4C59-9825-7436A01F049E}"/>
                </a:ext>
              </a:extLst>
            </xdr:cNvPr>
            <xdr:cNvSpPr txBox="1"/>
          </xdr:nvSpPr>
          <xdr:spPr>
            <a:xfrm>
              <a:off x="10025743" y="3706586"/>
              <a:ext cx="16280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𝑆_𝐴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17</xdr:col>
      <xdr:colOff>370115</xdr:colOff>
      <xdr:row>16</xdr:row>
      <xdr:rowOff>54429</xdr:rowOff>
    </xdr:from>
    <xdr:ext cx="21602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821544B5-CD1B-4D3A-A5CB-161F8D894EA6}"/>
                </a:ext>
              </a:extLst>
            </xdr:cNvPr>
            <xdr:cNvSpPr txBox="1"/>
          </xdr:nvSpPr>
          <xdr:spPr>
            <a:xfrm>
              <a:off x="12420601" y="3722915"/>
              <a:ext cx="21602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821544B5-CD1B-4D3A-A5CB-161F8D894EA6}"/>
                </a:ext>
              </a:extLst>
            </xdr:cNvPr>
            <xdr:cNvSpPr txBox="1"/>
          </xdr:nvSpPr>
          <xdr:spPr>
            <a:xfrm>
              <a:off x="12420601" y="3722915"/>
              <a:ext cx="21602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𝑆_𝑒1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15</xdr:col>
      <xdr:colOff>272142</xdr:colOff>
      <xdr:row>16</xdr:row>
      <xdr:rowOff>38100</xdr:rowOff>
    </xdr:from>
    <xdr:ext cx="173188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B750E3E9-5F9A-4446-A26E-C4A85F6D0C26}"/>
                </a:ext>
              </a:extLst>
            </xdr:cNvPr>
            <xdr:cNvSpPr txBox="1"/>
          </xdr:nvSpPr>
          <xdr:spPr>
            <a:xfrm>
              <a:off x="10722428" y="3706586"/>
              <a:ext cx="173188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B750E3E9-5F9A-4446-A26E-C4A85F6D0C26}"/>
                </a:ext>
              </a:extLst>
            </xdr:cNvPr>
            <xdr:cNvSpPr txBox="1"/>
          </xdr:nvSpPr>
          <xdr:spPr>
            <a:xfrm>
              <a:off x="10722428" y="3706586"/>
              <a:ext cx="173188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𝑆_𝐵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16</xdr:col>
      <xdr:colOff>281819</xdr:colOff>
      <xdr:row>16</xdr:row>
      <xdr:rowOff>36286</xdr:rowOff>
    </xdr:from>
    <xdr:ext cx="331629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7FE4C0FD-8A7F-4F62-90F8-D1B8BA7A56ED}"/>
                </a:ext>
              </a:extLst>
            </xdr:cNvPr>
            <xdr:cNvSpPr txBox="1"/>
          </xdr:nvSpPr>
          <xdr:spPr>
            <a:xfrm>
              <a:off x="11488662" y="3704772"/>
              <a:ext cx="331629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7FE4C0FD-8A7F-4F62-90F8-D1B8BA7A56ED}"/>
                </a:ext>
              </a:extLst>
            </xdr:cNvPr>
            <xdr:cNvSpPr txBox="1"/>
          </xdr:nvSpPr>
          <xdr:spPr>
            <a:xfrm>
              <a:off x="11488662" y="3704772"/>
              <a:ext cx="331629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𝐴×𝐵 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13</xdr:col>
      <xdr:colOff>288472</xdr:colOff>
      <xdr:row>16</xdr:row>
      <xdr:rowOff>32657</xdr:rowOff>
    </xdr:from>
    <xdr:ext cx="171393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BB60F8DA-5B4D-4D81-AEE5-E0C869E25E83}"/>
                </a:ext>
              </a:extLst>
            </xdr:cNvPr>
            <xdr:cNvSpPr txBox="1"/>
          </xdr:nvSpPr>
          <xdr:spPr>
            <a:xfrm>
              <a:off x="9345386" y="3701143"/>
              <a:ext cx="171393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BB60F8DA-5B4D-4D81-AEE5-E0C869E25E83}"/>
                </a:ext>
              </a:extLst>
            </xdr:cNvPr>
            <xdr:cNvSpPr txBox="1"/>
          </xdr:nvSpPr>
          <xdr:spPr>
            <a:xfrm>
              <a:off x="9345386" y="3701143"/>
              <a:ext cx="171393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304800</xdr:colOff>
      <xdr:row>17</xdr:row>
      <xdr:rowOff>48985</xdr:rowOff>
    </xdr:from>
    <xdr:ext cx="17780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935C1E1B-95C3-4127-BE1F-62D8269D8EB9}"/>
                </a:ext>
              </a:extLst>
            </xdr:cNvPr>
            <xdr:cNvSpPr txBox="1"/>
          </xdr:nvSpPr>
          <xdr:spPr>
            <a:xfrm>
              <a:off x="4484914" y="3989614"/>
              <a:ext cx="17780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935C1E1B-95C3-4127-BE1F-62D8269D8EB9}"/>
                </a:ext>
              </a:extLst>
            </xdr:cNvPr>
            <xdr:cNvSpPr txBox="1"/>
          </xdr:nvSpPr>
          <xdr:spPr>
            <a:xfrm>
              <a:off x="4484914" y="3989614"/>
              <a:ext cx="17780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321129</xdr:colOff>
      <xdr:row>18</xdr:row>
      <xdr:rowOff>59871</xdr:rowOff>
    </xdr:from>
    <xdr:ext cx="18107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FB34B031-AEA7-4843-9E65-150D0C6E9A4A}"/>
                </a:ext>
              </a:extLst>
            </xdr:cNvPr>
            <xdr:cNvSpPr txBox="1"/>
          </xdr:nvSpPr>
          <xdr:spPr>
            <a:xfrm>
              <a:off x="4501243" y="4272642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FB34B031-AEA7-4843-9E65-150D0C6E9A4A}"/>
                </a:ext>
              </a:extLst>
            </xdr:cNvPr>
            <xdr:cNvSpPr txBox="1"/>
          </xdr:nvSpPr>
          <xdr:spPr>
            <a:xfrm>
              <a:off x="4501243" y="4272642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304799</xdr:colOff>
      <xdr:row>19</xdr:row>
      <xdr:rowOff>59872</xdr:rowOff>
    </xdr:from>
    <xdr:ext cx="181075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E54144A4-69A1-4B97-A34B-D5CAC53D2266}"/>
                </a:ext>
              </a:extLst>
            </xdr:cNvPr>
            <xdr:cNvSpPr txBox="1"/>
          </xdr:nvSpPr>
          <xdr:spPr>
            <a:xfrm>
              <a:off x="4484913" y="4544786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E54144A4-69A1-4B97-A34B-D5CAC53D2266}"/>
                </a:ext>
              </a:extLst>
            </xdr:cNvPr>
            <xdr:cNvSpPr txBox="1"/>
          </xdr:nvSpPr>
          <xdr:spPr>
            <a:xfrm>
              <a:off x="4484913" y="4544786"/>
              <a:ext cx="181075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𝐴_3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321130</xdr:colOff>
      <xdr:row>20</xdr:row>
      <xdr:rowOff>65314</xdr:rowOff>
    </xdr:from>
    <xdr:ext cx="174855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29AA7ABC-037F-4BA0-89AA-47DF0CC6A381}"/>
                </a:ext>
              </a:extLst>
            </xdr:cNvPr>
            <xdr:cNvSpPr txBox="1"/>
          </xdr:nvSpPr>
          <xdr:spPr>
            <a:xfrm>
              <a:off x="4501244" y="4822371"/>
              <a:ext cx="174855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29AA7ABC-037F-4BA0-89AA-47DF0CC6A381}"/>
                </a:ext>
              </a:extLst>
            </xdr:cNvPr>
            <xdr:cNvSpPr txBox="1"/>
          </xdr:nvSpPr>
          <xdr:spPr>
            <a:xfrm>
              <a:off x="4501244" y="4822371"/>
              <a:ext cx="174855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332014</xdr:colOff>
      <xdr:row>21</xdr:row>
      <xdr:rowOff>81643</xdr:rowOff>
    </xdr:from>
    <xdr:ext cx="17812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3CC347EA-FC34-48E3-A454-C5BE26DABBF6}"/>
                </a:ext>
              </a:extLst>
            </xdr:cNvPr>
            <xdr:cNvSpPr txBox="1"/>
          </xdr:nvSpPr>
          <xdr:spPr>
            <a:xfrm>
              <a:off x="4512128" y="5110843"/>
              <a:ext cx="1781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3CC347EA-FC34-48E3-A454-C5BE26DABBF6}"/>
                </a:ext>
              </a:extLst>
            </xdr:cNvPr>
            <xdr:cNvSpPr txBox="1"/>
          </xdr:nvSpPr>
          <xdr:spPr>
            <a:xfrm>
              <a:off x="4512128" y="5110843"/>
              <a:ext cx="17812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237012</xdr:colOff>
      <xdr:row>17</xdr:row>
      <xdr:rowOff>39090</xdr:rowOff>
    </xdr:from>
    <xdr:ext cx="327013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58F599F8-B571-49A9-B9D2-E01D310F9265}"/>
                </a:ext>
              </a:extLst>
            </xdr:cNvPr>
            <xdr:cNvSpPr txBox="1"/>
          </xdr:nvSpPr>
          <xdr:spPr>
            <a:xfrm>
              <a:off x="5810498" y="3979719"/>
              <a:ext cx="327013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58F599F8-B571-49A9-B9D2-E01D310F9265}"/>
                </a:ext>
              </a:extLst>
            </xdr:cNvPr>
            <xdr:cNvSpPr txBox="1"/>
          </xdr:nvSpPr>
          <xdr:spPr>
            <a:xfrm>
              <a:off x="5810498" y="3979719"/>
              <a:ext cx="327013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𝐴_1 𝐵〗_1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231074</xdr:colOff>
      <xdr:row>18</xdr:row>
      <xdr:rowOff>72736</xdr:rowOff>
    </xdr:from>
    <xdr:ext cx="32957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C1B642AB-9229-4E83-8F37-C04A7EF24FE0}"/>
                </a:ext>
              </a:extLst>
            </xdr:cNvPr>
            <xdr:cNvSpPr txBox="1"/>
          </xdr:nvSpPr>
          <xdr:spPr>
            <a:xfrm>
              <a:off x="5804560" y="4285507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C1B642AB-9229-4E83-8F37-C04A7EF24FE0}"/>
                </a:ext>
              </a:extLst>
            </xdr:cNvPr>
            <xdr:cNvSpPr txBox="1"/>
          </xdr:nvSpPr>
          <xdr:spPr>
            <a:xfrm>
              <a:off x="5804560" y="4285507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𝐴_1 𝐵〗_2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254825</xdr:colOff>
      <xdr:row>19</xdr:row>
      <xdr:rowOff>71747</xdr:rowOff>
    </xdr:from>
    <xdr:ext cx="32957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56B6EC5E-3721-47EC-8856-6B1DAC7AD80E}"/>
                </a:ext>
              </a:extLst>
            </xdr:cNvPr>
            <xdr:cNvSpPr txBox="1"/>
          </xdr:nvSpPr>
          <xdr:spPr>
            <a:xfrm>
              <a:off x="5828311" y="4556661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56B6EC5E-3721-47EC-8856-6B1DAC7AD80E}"/>
                </a:ext>
              </a:extLst>
            </xdr:cNvPr>
            <xdr:cNvSpPr txBox="1"/>
          </xdr:nvSpPr>
          <xdr:spPr>
            <a:xfrm>
              <a:off x="5828311" y="4556661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𝐴_2 𝐵〗_1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263732</xdr:colOff>
      <xdr:row>20</xdr:row>
      <xdr:rowOff>46016</xdr:rowOff>
    </xdr:from>
    <xdr:ext cx="33284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39CD05F2-D557-4E8D-8E41-20A37A5CF7A9}"/>
                </a:ext>
              </a:extLst>
            </xdr:cNvPr>
            <xdr:cNvSpPr txBox="1"/>
          </xdr:nvSpPr>
          <xdr:spPr>
            <a:xfrm>
              <a:off x="5837218" y="4803073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39CD05F2-D557-4E8D-8E41-20A37A5CF7A9}"/>
                </a:ext>
              </a:extLst>
            </xdr:cNvPr>
            <xdr:cNvSpPr txBox="1"/>
          </xdr:nvSpPr>
          <xdr:spPr>
            <a:xfrm>
              <a:off x="5837218" y="4803073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𝐴_2 𝐵〗_2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272638</xdr:colOff>
      <xdr:row>21</xdr:row>
      <xdr:rowOff>54923</xdr:rowOff>
    </xdr:from>
    <xdr:ext cx="32957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349135F-5670-4DBA-AF82-302D62E82B3D}"/>
                </a:ext>
              </a:extLst>
            </xdr:cNvPr>
            <xdr:cNvSpPr txBox="1"/>
          </xdr:nvSpPr>
          <xdr:spPr>
            <a:xfrm>
              <a:off x="5846124" y="5084123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349135F-5670-4DBA-AF82-302D62E82B3D}"/>
                </a:ext>
              </a:extLst>
            </xdr:cNvPr>
            <xdr:cNvSpPr txBox="1"/>
          </xdr:nvSpPr>
          <xdr:spPr>
            <a:xfrm>
              <a:off x="5846124" y="5084123"/>
              <a:ext cx="32957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𝐴_3 𝐵〗_1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271649</xdr:colOff>
      <xdr:row>22</xdr:row>
      <xdr:rowOff>63830</xdr:rowOff>
    </xdr:from>
    <xdr:ext cx="33284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BAF11275-66DD-4BC7-AC0C-F22AC1654CCC}"/>
                </a:ext>
              </a:extLst>
            </xdr:cNvPr>
            <xdr:cNvSpPr txBox="1"/>
          </xdr:nvSpPr>
          <xdr:spPr>
            <a:xfrm>
              <a:off x="5845135" y="5365173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BAF11275-66DD-4BC7-AC0C-F22AC1654CCC}"/>
                </a:ext>
              </a:extLst>
            </xdr:cNvPr>
            <xdr:cNvSpPr txBox="1"/>
          </xdr:nvSpPr>
          <xdr:spPr>
            <a:xfrm>
              <a:off x="5845135" y="5365173"/>
              <a:ext cx="33284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𝐴_3 𝐵〗_2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321128</xdr:colOff>
      <xdr:row>22</xdr:row>
      <xdr:rowOff>54428</xdr:rowOff>
    </xdr:from>
    <xdr:ext cx="17594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11C5DFA6-655D-4AD8-8EF8-5DA9D78CB962}"/>
                </a:ext>
              </a:extLst>
            </xdr:cNvPr>
            <xdr:cNvSpPr txBox="1"/>
          </xdr:nvSpPr>
          <xdr:spPr>
            <a:xfrm>
              <a:off x="4501242" y="5355771"/>
              <a:ext cx="17594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11C5DFA6-655D-4AD8-8EF8-5DA9D78CB962}"/>
                </a:ext>
              </a:extLst>
            </xdr:cNvPr>
            <xdr:cNvSpPr txBox="1"/>
          </xdr:nvSpPr>
          <xdr:spPr>
            <a:xfrm>
              <a:off x="4501242" y="5355771"/>
              <a:ext cx="17594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310242</xdr:colOff>
      <xdr:row>23</xdr:row>
      <xdr:rowOff>27213</xdr:rowOff>
    </xdr:from>
    <xdr:ext cx="175946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EBCD949-9D33-4EE4-AE7E-EC25B4D78735}"/>
                </a:ext>
              </a:extLst>
            </xdr:cNvPr>
            <xdr:cNvSpPr txBox="1"/>
          </xdr:nvSpPr>
          <xdr:spPr>
            <a:xfrm>
              <a:off x="4490356" y="5600699"/>
              <a:ext cx="17594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EBCD949-9D33-4EE4-AE7E-EC25B4D78735}"/>
                </a:ext>
              </a:extLst>
            </xdr:cNvPr>
            <xdr:cNvSpPr txBox="1"/>
          </xdr:nvSpPr>
          <xdr:spPr>
            <a:xfrm>
              <a:off x="4490356" y="5600699"/>
              <a:ext cx="175946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168729</xdr:colOff>
      <xdr:row>24</xdr:row>
      <xdr:rowOff>48986</xdr:rowOff>
    </xdr:from>
    <xdr:ext cx="32739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B12FA565-D334-4997-9182-38EC3FCE5629}"/>
                </a:ext>
              </a:extLst>
            </xdr:cNvPr>
            <xdr:cNvSpPr txBox="1"/>
          </xdr:nvSpPr>
          <xdr:spPr>
            <a:xfrm>
              <a:off x="4348843" y="5894615"/>
              <a:ext cx="32739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B12FA565-D334-4997-9182-38EC3FCE5629}"/>
                </a:ext>
              </a:extLst>
            </xdr:cNvPr>
            <xdr:cNvSpPr txBox="1"/>
          </xdr:nvSpPr>
          <xdr:spPr>
            <a:xfrm>
              <a:off x="4348843" y="5894615"/>
              <a:ext cx="32739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 𝐴〗_1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174172</xdr:colOff>
      <xdr:row>25</xdr:row>
      <xdr:rowOff>43543</xdr:rowOff>
    </xdr:from>
    <xdr:ext cx="33066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FBAF736E-32CB-4616-8824-F75617525B72}"/>
                </a:ext>
              </a:extLst>
            </xdr:cNvPr>
            <xdr:cNvSpPr txBox="1"/>
          </xdr:nvSpPr>
          <xdr:spPr>
            <a:xfrm>
              <a:off x="4354286" y="6161314"/>
              <a:ext cx="33066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FBAF736E-32CB-4616-8824-F75617525B72}"/>
                </a:ext>
              </a:extLst>
            </xdr:cNvPr>
            <xdr:cNvSpPr txBox="1"/>
          </xdr:nvSpPr>
          <xdr:spPr>
            <a:xfrm>
              <a:off x="4354286" y="6161314"/>
              <a:ext cx="33066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 𝐴〗_2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174171</xdr:colOff>
      <xdr:row>26</xdr:row>
      <xdr:rowOff>54428</xdr:rowOff>
    </xdr:from>
    <xdr:ext cx="330667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テキスト ボックス 42">
              <a:extLst>
                <a:ext uri="{FF2B5EF4-FFF2-40B4-BE49-F238E27FC236}">
                  <a16:creationId xmlns:a16="http://schemas.microsoft.com/office/drawing/2014/main" id="{6AC8F159-7963-4C23-90CE-3D4E5ACDE13D}"/>
                </a:ext>
              </a:extLst>
            </xdr:cNvPr>
            <xdr:cNvSpPr txBox="1"/>
          </xdr:nvSpPr>
          <xdr:spPr>
            <a:xfrm>
              <a:off x="4354285" y="6444342"/>
              <a:ext cx="33066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3" name="テキスト ボックス 42">
              <a:extLst>
                <a:ext uri="{FF2B5EF4-FFF2-40B4-BE49-F238E27FC236}">
                  <a16:creationId xmlns:a16="http://schemas.microsoft.com/office/drawing/2014/main" id="{6AC8F159-7963-4C23-90CE-3D4E5ACDE13D}"/>
                </a:ext>
              </a:extLst>
            </xdr:cNvPr>
            <xdr:cNvSpPr txBox="1"/>
          </xdr:nvSpPr>
          <xdr:spPr>
            <a:xfrm>
              <a:off x="4354285" y="6444342"/>
              <a:ext cx="330667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 𝐴〗_3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168729</xdr:colOff>
      <xdr:row>24</xdr:row>
      <xdr:rowOff>48986</xdr:rowOff>
    </xdr:from>
    <xdr:ext cx="33066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テキスト ボックス 44">
              <a:extLst>
                <a:ext uri="{FF2B5EF4-FFF2-40B4-BE49-F238E27FC236}">
                  <a16:creationId xmlns:a16="http://schemas.microsoft.com/office/drawing/2014/main" id="{1FB72C44-52C5-4021-9699-B54C5C316796}"/>
                </a:ext>
              </a:extLst>
            </xdr:cNvPr>
            <xdr:cNvSpPr txBox="1"/>
          </xdr:nvSpPr>
          <xdr:spPr>
            <a:xfrm>
              <a:off x="5742215" y="5894615"/>
              <a:ext cx="33066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5" name="テキスト ボックス 44">
              <a:extLst>
                <a:ext uri="{FF2B5EF4-FFF2-40B4-BE49-F238E27FC236}">
                  <a16:creationId xmlns:a16="http://schemas.microsoft.com/office/drawing/2014/main" id="{1FB72C44-52C5-4021-9699-B54C5C316796}"/>
                </a:ext>
              </a:extLst>
            </xdr:cNvPr>
            <xdr:cNvSpPr txBox="1"/>
          </xdr:nvSpPr>
          <xdr:spPr>
            <a:xfrm>
              <a:off x="5742215" y="5894615"/>
              <a:ext cx="33066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 𝐴〗_1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174172</xdr:colOff>
      <xdr:row>25</xdr:row>
      <xdr:rowOff>43543</xdr:rowOff>
    </xdr:from>
    <xdr:ext cx="33393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テキスト ボックス 45">
              <a:extLst>
                <a:ext uri="{FF2B5EF4-FFF2-40B4-BE49-F238E27FC236}">
                  <a16:creationId xmlns:a16="http://schemas.microsoft.com/office/drawing/2014/main" id="{CB855E84-DD39-472A-8532-A8AEB2F16F66}"/>
                </a:ext>
              </a:extLst>
            </xdr:cNvPr>
            <xdr:cNvSpPr txBox="1"/>
          </xdr:nvSpPr>
          <xdr:spPr>
            <a:xfrm>
              <a:off x="5747658" y="6161314"/>
              <a:ext cx="33393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6" name="テキスト ボックス 45">
              <a:extLst>
                <a:ext uri="{FF2B5EF4-FFF2-40B4-BE49-F238E27FC236}">
                  <a16:creationId xmlns:a16="http://schemas.microsoft.com/office/drawing/2014/main" id="{CB855E84-DD39-472A-8532-A8AEB2F16F66}"/>
                </a:ext>
              </a:extLst>
            </xdr:cNvPr>
            <xdr:cNvSpPr txBox="1"/>
          </xdr:nvSpPr>
          <xdr:spPr>
            <a:xfrm>
              <a:off x="5747658" y="6161314"/>
              <a:ext cx="33393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 𝐴〗_2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174171</xdr:colOff>
      <xdr:row>26</xdr:row>
      <xdr:rowOff>54428</xdr:rowOff>
    </xdr:from>
    <xdr:ext cx="333938" cy="178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5B36062D-71CB-49EC-AEFE-BF97E98C4B92}"/>
                </a:ext>
              </a:extLst>
            </xdr:cNvPr>
            <xdr:cNvSpPr txBox="1"/>
          </xdr:nvSpPr>
          <xdr:spPr>
            <a:xfrm>
              <a:off x="5747657" y="6444342"/>
              <a:ext cx="33393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5B36062D-71CB-49EC-AEFE-BF97E98C4B92}"/>
                </a:ext>
              </a:extLst>
            </xdr:cNvPr>
            <xdr:cNvSpPr txBox="1"/>
          </xdr:nvSpPr>
          <xdr:spPr>
            <a:xfrm>
              <a:off x="5747657" y="6444342"/>
              <a:ext cx="333938" cy="178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 𝐴〗_3 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18</xdr:col>
      <xdr:colOff>266700</xdr:colOff>
      <xdr:row>0</xdr:row>
      <xdr:rowOff>103414</xdr:rowOff>
    </xdr:from>
    <xdr:ext cx="157607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7092206B-E857-4EA6-9F82-D6A3E6C4C10F}"/>
                </a:ext>
              </a:extLst>
            </xdr:cNvPr>
            <xdr:cNvSpPr txBox="1"/>
          </xdr:nvSpPr>
          <xdr:spPr>
            <a:xfrm>
              <a:off x="13291457" y="103414"/>
              <a:ext cx="157607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7092206B-E857-4EA6-9F82-D6A3E6C4C10F}"/>
                </a:ext>
              </a:extLst>
            </xdr:cNvPr>
            <xdr:cNvSpPr txBox="1"/>
          </xdr:nvSpPr>
          <xdr:spPr>
            <a:xfrm>
              <a:off x="13291457" y="103414"/>
              <a:ext cx="157607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𝑒_2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18</xdr:col>
      <xdr:colOff>212272</xdr:colOff>
      <xdr:row>16</xdr:row>
      <xdr:rowOff>59872</xdr:rowOff>
    </xdr:from>
    <xdr:ext cx="216021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14843C74-7E20-4172-A975-1F50C02E6BFA}"/>
                </a:ext>
              </a:extLst>
            </xdr:cNvPr>
            <xdr:cNvSpPr txBox="1"/>
          </xdr:nvSpPr>
          <xdr:spPr>
            <a:xfrm>
              <a:off x="13237029" y="3728358"/>
              <a:ext cx="21602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14843C74-7E20-4172-A975-1F50C02E6BFA}"/>
                </a:ext>
              </a:extLst>
            </xdr:cNvPr>
            <xdr:cNvSpPr txBox="1"/>
          </xdr:nvSpPr>
          <xdr:spPr>
            <a:xfrm>
              <a:off x="13237029" y="3728358"/>
              <a:ext cx="21602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𝑆_𝑒2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7C8E-42B9-49B1-B4AB-BA8CEE52766C}">
  <dimension ref="A1:S23"/>
  <sheetViews>
    <sheetView zoomScaleNormal="100" workbookViewId="0">
      <selection activeCell="I22" sqref="I22"/>
    </sheetView>
  </sheetViews>
  <sheetFormatPr baseColWidth="10" defaultColWidth="8.83203125" defaultRowHeight="15"/>
  <cols>
    <col min="1" max="1" width="11.1640625" customWidth="1"/>
    <col min="2" max="2" width="10.1640625" customWidth="1"/>
    <col min="3" max="3" width="15" customWidth="1"/>
    <col min="4" max="4" width="15.33203125" customWidth="1"/>
    <col min="6" max="6" width="11.83203125" customWidth="1"/>
    <col min="7" max="7" width="12.6640625" customWidth="1"/>
    <col min="13" max="13" width="18.6640625" bestFit="1" customWidth="1"/>
    <col min="14" max="14" width="12.6640625" bestFit="1" customWidth="1"/>
    <col min="17" max="17" width="17" bestFit="1" customWidth="1"/>
  </cols>
  <sheetData>
    <row r="1" spans="1:19" ht="34" thickTop="1" thickBot="1">
      <c r="A1" s="12"/>
      <c r="B1" s="13" t="s">
        <v>21</v>
      </c>
      <c r="C1" s="14" t="s">
        <v>20</v>
      </c>
      <c r="D1" s="33"/>
      <c r="E1" s="32"/>
      <c r="F1" s="13" t="s">
        <v>15</v>
      </c>
      <c r="G1" s="14" t="s">
        <v>16</v>
      </c>
      <c r="I1" t="s">
        <v>30</v>
      </c>
      <c r="J1" t="s">
        <v>31</v>
      </c>
      <c r="K1" t="s">
        <v>32</v>
      </c>
      <c r="M1" t="s">
        <v>33</v>
      </c>
    </row>
    <row r="2" spans="1:19" ht="19" thickTop="1">
      <c r="A2" s="4" t="s">
        <v>0</v>
      </c>
      <c r="B2" s="5" t="s">
        <v>12</v>
      </c>
      <c r="C2" s="6">
        <v>8</v>
      </c>
      <c r="D2" s="34">
        <f>AVERAGE($C$2:$C$5)</f>
        <v>8.25</v>
      </c>
      <c r="E2" s="25">
        <f>C2-$C$15</f>
        <v>-0.75</v>
      </c>
      <c r="F2" s="26">
        <f>$D$2-$C$15</f>
        <v>-0.5</v>
      </c>
      <c r="G2" s="27">
        <f>C2-$D$2</f>
        <v>-0.25</v>
      </c>
      <c r="I2">
        <v>8</v>
      </c>
      <c r="J2">
        <v>9</v>
      </c>
      <c r="K2">
        <v>13</v>
      </c>
    </row>
    <row r="3" spans="1:19" ht="19" thickBot="1">
      <c r="A3" s="7" t="s">
        <v>1</v>
      </c>
      <c r="B3" s="2" t="s">
        <v>12</v>
      </c>
      <c r="C3" s="8">
        <v>10</v>
      </c>
      <c r="D3" s="35">
        <f t="shared" ref="D3:D5" si="0">AVERAGE($C$2:$C$5)</f>
        <v>8.25</v>
      </c>
      <c r="E3" s="17">
        <f t="shared" ref="E3:E13" si="1">C3-$C$15</f>
        <v>1.25</v>
      </c>
      <c r="F3" s="3">
        <f>$D$2-$C$15</f>
        <v>-0.5</v>
      </c>
      <c r="G3" s="28">
        <f t="shared" ref="G3:G5" si="2">C3-$D$2</f>
        <v>1.75</v>
      </c>
      <c r="I3">
        <v>10</v>
      </c>
      <c r="J3">
        <v>5</v>
      </c>
      <c r="K3">
        <v>14</v>
      </c>
      <c r="M3" t="s">
        <v>34</v>
      </c>
    </row>
    <row r="4" spans="1:19" ht="18">
      <c r="A4" s="7" t="s">
        <v>2</v>
      </c>
      <c r="B4" s="2" t="s">
        <v>12</v>
      </c>
      <c r="C4" s="8">
        <v>6</v>
      </c>
      <c r="D4" s="35">
        <f t="shared" si="0"/>
        <v>8.25</v>
      </c>
      <c r="E4" s="17">
        <f t="shared" si="1"/>
        <v>-2.75</v>
      </c>
      <c r="F4" s="3">
        <f t="shared" ref="F4:F5" si="3">$D$2-$C$15</f>
        <v>-0.5</v>
      </c>
      <c r="G4" s="28">
        <f t="shared" si="2"/>
        <v>-2.25</v>
      </c>
      <c r="I4">
        <v>6</v>
      </c>
      <c r="J4">
        <v>5</v>
      </c>
      <c r="K4">
        <v>10</v>
      </c>
      <c r="M4" s="61" t="s">
        <v>35</v>
      </c>
      <c r="N4" s="61" t="s">
        <v>36</v>
      </c>
      <c r="O4" s="61" t="s">
        <v>37</v>
      </c>
      <c r="P4" s="61" t="s">
        <v>38</v>
      </c>
      <c r="Q4" s="61" t="s">
        <v>39</v>
      </c>
    </row>
    <row r="5" spans="1:19" ht="19" thickBot="1">
      <c r="A5" s="9" t="s">
        <v>3</v>
      </c>
      <c r="B5" s="10" t="s">
        <v>12</v>
      </c>
      <c r="C5" s="11">
        <v>9</v>
      </c>
      <c r="D5" s="36">
        <f t="shared" si="0"/>
        <v>8.25</v>
      </c>
      <c r="E5" s="29">
        <f t="shared" si="1"/>
        <v>0.25</v>
      </c>
      <c r="F5" s="30">
        <f t="shared" si="3"/>
        <v>-0.5</v>
      </c>
      <c r="G5" s="31">
        <f t="shared" si="2"/>
        <v>0.75</v>
      </c>
      <c r="I5">
        <v>9</v>
      </c>
      <c r="J5">
        <v>6</v>
      </c>
      <c r="K5">
        <v>10</v>
      </c>
      <c r="M5" t="s">
        <v>29</v>
      </c>
      <c r="N5">
        <v>4</v>
      </c>
      <c r="O5">
        <v>33</v>
      </c>
      <c r="P5">
        <v>8.25</v>
      </c>
      <c r="Q5">
        <v>2.9166666666666665</v>
      </c>
    </row>
    <row r="6" spans="1:19" ht="19" thickTop="1">
      <c r="A6" s="4" t="s">
        <v>4</v>
      </c>
      <c r="B6" s="5" t="s">
        <v>13</v>
      </c>
      <c r="C6" s="6">
        <v>9</v>
      </c>
      <c r="D6" s="34">
        <f>AVERAGE($C$6:$C$9)</f>
        <v>6.25</v>
      </c>
      <c r="E6" s="25">
        <f t="shared" si="1"/>
        <v>0.25</v>
      </c>
      <c r="F6" s="26">
        <f>$D$6-$C$15</f>
        <v>-2.5</v>
      </c>
      <c r="G6" s="27">
        <f>C6-$D$6</f>
        <v>2.75</v>
      </c>
      <c r="M6" t="s">
        <v>31</v>
      </c>
      <c r="N6">
        <v>4</v>
      </c>
      <c r="O6">
        <v>25</v>
      </c>
      <c r="P6">
        <v>6.25</v>
      </c>
      <c r="Q6">
        <v>3.5833333333333335</v>
      </c>
    </row>
    <row r="7" spans="1:19" ht="19" thickBot="1">
      <c r="A7" s="7" t="s">
        <v>5</v>
      </c>
      <c r="B7" s="2" t="s">
        <v>13</v>
      </c>
      <c r="C7" s="8">
        <v>5</v>
      </c>
      <c r="D7" s="35">
        <f t="shared" ref="D7:D9" si="4">AVERAGE($C$6:$C$9)</f>
        <v>6.25</v>
      </c>
      <c r="E7" s="17">
        <f t="shared" si="1"/>
        <v>-3.75</v>
      </c>
      <c r="F7" s="3">
        <f t="shared" ref="F7:F9" si="5">$D$6-$C$15</f>
        <v>-2.5</v>
      </c>
      <c r="G7" s="28">
        <f t="shared" ref="G7:G9" si="6">C7-$D$6</f>
        <v>-1.25</v>
      </c>
      <c r="M7" s="60" t="s">
        <v>32</v>
      </c>
      <c r="N7" s="60">
        <v>4</v>
      </c>
      <c r="O7" s="60">
        <v>47</v>
      </c>
      <c r="P7" s="60">
        <v>11.75</v>
      </c>
      <c r="Q7" s="60">
        <v>4.25</v>
      </c>
    </row>
    <row r="8" spans="1:19" ht="18">
      <c r="A8" s="7" t="s">
        <v>6</v>
      </c>
      <c r="B8" s="2" t="s">
        <v>13</v>
      </c>
      <c r="C8" s="8">
        <v>5</v>
      </c>
      <c r="D8" s="35">
        <f t="shared" si="4"/>
        <v>6.25</v>
      </c>
      <c r="E8" s="17">
        <f t="shared" si="1"/>
        <v>-3.75</v>
      </c>
      <c r="F8" s="3">
        <f t="shared" si="5"/>
        <v>-2.5</v>
      </c>
      <c r="G8" s="28">
        <f t="shared" si="6"/>
        <v>-1.25</v>
      </c>
    </row>
    <row r="9" spans="1:19" ht="19" thickBot="1">
      <c r="A9" s="9" t="s">
        <v>7</v>
      </c>
      <c r="B9" s="10" t="s">
        <v>13</v>
      </c>
      <c r="C9" s="11">
        <v>6</v>
      </c>
      <c r="D9" s="36">
        <f t="shared" si="4"/>
        <v>6.25</v>
      </c>
      <c r="E9" s="29">
        <f t="shared" si="1"/>
        <v>-2.75</v>
      </c>
      <c r="F9" s="30">
        <f t="shared" si="5"/>
        <v>-2.5</v>
      </c>
      <c r="G9" s="31">
        <f t="shared" si="6"/>
        <v>-0.25</v>
      </c>
    </row>
    <row r="10" spans="1:19" ht="20" thickTop="1" thickBot="1">
      <c r="A10" s="4" t="s">
        <v>8</v>
      </c>
      <c r="B10" s="5" t="s">
        <v>14</v>
      </c>
      <c r="C10" s="6">
        <v>13</v>
      </c>
      <c r="D10" s="34">
        <f>AVERAGE($C$10:$C$13)</f>
        <v>11.75</v>
      </c>
      <c r="E10" s="25">
        <f t="shared" si="1"/>
        <v>4.25</v>
      </c>
      <c r="F10" s="26">
        <f>$D$10-$C$15</f>
        <v>3</v>
      </c>
      <c r="G10" s="27">
        <f>C10-$D$10</f>
        <v>1.25</v>
      </c>
      <c r="M10" t="s">
        <v>40</v>
      </c>
    </row>
    <row r="11" spans="1:19" ht="18">
      <c r="A11" s="7" t="s">
        <v>9</v>
      </c>
      <c r="B11" s="2" t="s">
        <v>14</v>
      </c>
      <c r="C11" s="8">
        <v>14</v>
      </c>
      <c r="D11" s="35">
        <f t="shared" ref="D11:D13" si="7">AVERAGE($C$10:$C$13)</f>
        <v>11.75</v>
      </c>
      <c r="E11" s="17">
        <f t="shared" si="1"/>
        <v>5.25</v>
      </c>
      <c r="F11" s="3">
        <f t="shared" ref="F11:F13" si="8">$D$10-$C$15</f>
        <v>3</v>
      </c>
      <c r="G11" s="28">
        <f t="shared" ref="G11:G13" si="9">C11-$D$10</f>
        <v>2.25</v>
      </c>
      <c r="M11" s="61" t="s">
        <v>41</v>
      </c>
      <c r="N11" s="61" t="s">
        <v>42</v>
      </c>
      <c r="O11" s="61" t="s">
        <v>43</v>
      </c>
      <c r="P11" s="61" t="s">
        <v>39</v>
      </c>
      <c r="Q11" s="61" t="s">
        <v>44</v>
      </c>
      <c r="R11" s="61" t="s">
        <v>45</v>
      </c>
      <c r="S11" s="61" t="s">
        <v>46</v>
      </c>
    </row>
    <row r="12" spans="1:19" ht="18">
      <c r="A12" s="7" t="s">
        <v>10</v>
      </c>
      <c r="B12" s="2" t="s">
        <v>14</v>
      </c>
      <c r="C12" s="8">
        <v>10</v>
      </c>
      <c r="D12" s="35">
        <f t="shared" si="7"/>
        <v>11.75</v>
      </c>
      <c r="E12" s="17">
        <f t="shared" si="1"/>
        <v>1.25</v>
      </c>
      <c r="F12" s="3">
        <f t="shared" si="8"/>
        <v>3</v>
      </c>
      <c r="G12" s="28">
        <f t="shared" si="9"/>
        <v>-1.75</v>
      </c>
      <c r="M12" t="s">
        <v>47</v>
      </c>
      <c r="N12">
        <v>62</v>
      </c>
      <c r="O12">
        <v>2</v>
      </c>
      <c r="P12">
        <v>31</v>
      </c>
      <c r="Q12">
        <v>8.6511627906976738</v>
      </c>
      <c r="R12">
        <v>8.0189521208488216E-3</v>
      </c>
      <c r="S12">
        <v>4.2564947290937498</v>
      </c>
    </row>
    <row r="13" spans="1:19" ht="19" thickBot="1">
      <c r="A13" s="9" t="s">
        <v>11</v>
      </c>
      <c r="B13" s="10" t="s">
        <v>14</v>
      </c>
      <c r="C13" s="11">
        <v>10</v>
      </c>
      <c r="D13" s="36">
        <f t="shared" si="7"/>
        <v>11.75</v>
      </c>
      <c r="E13" s="29">
        <f t="shared" si="1"/>
        <v>1.25</v>
      </c>
      <c r="F13" s="30">
        <f t="shared" si="8"/>
        <v>3</v>
      </c>
      <c r="G13" s="31">
        <f t="shared" si="9"/>
        <v>-1.75</v>
      </c>
      <c r="M13" t="s">
        <v>48</v>
      </c>
      <c r="N13">
        <v>32.25</v>
      </c>
      <c r="O13">
        <v>9</v>
      </c>
      <c r="P13">
        <v>3.5833333333333335</v>
      </c>
    </row>
    <row r="14" spans="1:19" ht="17" thickTop="1">
      <c r="B14" s="24" t="s">
        <v>17</v>
      </c>
      <c r="C14" s="19">
        <f>SUM(C2:C13)</f>
        <v>105</v>
      </c>
      <c r="D14" s="19">
        <f>SUM(D2:D13)</f>
        <v>105</v>
      </c>
      <c r="E14" s="19">
        <f>SUM(E2:E13)</f>
        <v>0</v>
      </c>
      <c r="F14" s="19">
        <f>SUM(F2:F13)</f>
        <v>0</v>
      </c>
      <c r="G14" s="19">
        <f>SUM(G2:G13)</f>
        <v>0</v>
      </c>
    </row>
    <row r="15" spans="1:19" ht="17" thickBot="1">
      <c r="B15" s="18" t="s">
        <v>18</v>
      </c>
      <c r="C15" s="1">
        <f>AVERAGE(C2:C13)</f>
        <v>8.75</v>
      </c>
      <c r="D15" s="1">
        <f>AVERAGE(D2:D13)</f>
        <v>8.75</v>
      </c>
      <c r="E15" s="3">
        <f>AVERAGE(E2:E13)</f>
        <v>0</v>
      </c>
      <c r="F15" s="3">
        <f>AVERAGE(F2:F13)</f>
        <v>0</v>
      </c>
      <c r="G15" s="3">
        <f>AVERAGE(G2:G13)</f>
        <v>0</v>
      </c>
      <c r="M15" s="60" t="s">
        <v>37</v>
      </c>
      <c r="N15" s="60">
        <v>94.25</v>
      </c>
      <c r="O15" s="60">
        <v>11</v>
      </c>
      <c r="P15" s="60"/>
      <c r="Q15" s="60"/>
      <c r="R15" s="60"/>
      <c r="S15" s="60"/>
    </row>
    <row r="16" spans="1:19" ht="17" thickTop="1">
      <c r="C16" s="20"/>
      <c r="D16" s="37" t="s">
        <v>19</v>
      </c>
      <c r="E16" s="38">
        <f>SUMSQ(E2:E13)</f>
        <v>94.25</v>
      </c>
      <c r="F16" s="39">
        <f t="shared" ref="F16:G16" si="10">SUMSQ(F2:F13)</f>
        <v>62</v>
      </c>
      <c r="G16" s="27">
        <f t="shared" si="10"/>
        <v>32.25</v>
      </c>
    </row>
    <row r="17" spans="4:19" ht="20.25" customHeight="1" thickBot="1">
      <c r="E17" s="40"/>
      <c r="F17" s="29"/>
      <c r="G17" s="41"/>
      <c r="S17">
        <f>S12</f>
        <v>4.2564947290937498</v>
      </c>
    </row>
    <row r="18" spans="4:19" ht="16" thickTop="1">
      <c r="S18">
        <f>1-_xlfn.F.DIST(Q12,O12,O13,TRUE)</f>
        <v>8.018952120848799E-3</v>
      </c>
    </row>
    <row r="20" spans="4:19">
      <c r="D20" s="75"/>
      <c r="E20" s="75" t="s">
        <v>65</v>
      </c>
      <c r="F20" s="75" t="s">
        <v>67</v>
      </c>
      <c r="G20" s="75" t="s">
        <v>68</v>
      </c>
      <c r="H20" s="75" t="s">
        <v>69</v>
      </c>
      <c r="I20" s="75" t="s">
        <v>70</v>
      </c>
    </row>
    <row r="21" spans="4:19">
      <c r="D21" s="75" t="s">
        <v>72</v>
      </c>
      <c r="E21" s="75">
        <v>2</v>
      </c>
      <c r="F21" s="75">
        <f>F16</f>
        <v>62</v>
      </c>
      <c r="G21" s="75">
        <f>F21/E21</f>
        <v>31</v>
      </c>
      <c r="H21" s="77">
        <f>G21/$G$22</f>
        <v>8.6511627906976738</v>
      </c>
      <c r="I21" s="78">
        <f>1-_xlfn.F.DIST(H21,E21,$E$22,TRUE)</f>
        <v>8.018952120848799E-3</v>
      </c>
    </row>
    <row r="22" spans="4:19">
      <c r="D22" s="75" t="s">
        <v>75</v>
      </c>
      <c r="E22" s="75">
        <v>9</v>
      </c>
      <c r="F22" s="77">
        <f>G16</f>
        <v>32.25</v>
      </c>
      <c r="G22" s="77">
        <f t="shared" ref="G22" si="11">F22/E22</f>
        <v>3.5833333333333335</v>
      </c>
      <c r="H22" s="75"/>
      <c r="I22" s="75"/>
    </row>
    <row r="23" spans="4:19">
      <c r="D23" s="75" t="s">
        <v>76</v>
      </c>
      <c r="E23" s="75">
        <v>11</v>
      </c>
      <c r="F23" s="75">
        <f>E16</f>
        <v>94.25</v>
      </c>
      <c r="G23" s="75"/>
      <c r="H23" s="75"/>
      <c r="I23" s="75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9C47-179F-49CB-B760-EAB928F3332B}">
  <dimension ref="A1:I18"/>
  <sheetViews>
    <sheetView zoomScaleNormal="100" workbookViewId="0">
      <selection activeCell="D14" sqref="D14:I18"/>
    </sheetView>
  </sheetViews>
  <sheetFormatPr baseColWidth="10" defaultColWidth="8.83203125" defaultRowHeight="15"/>
  <cols>
    <col min="1" max="1" width="11.1640625" customWidth="1"/>
    <col min="2" max="3" width="10.1640625" customWidth="1"/>
    <col min="4" max="4" width="15" customWidth="1"/>
    <col min="6" max="7" width="11.83203125" customWidth="1"/>
    <col min="8" max="8" width="12.6640625" customWidth="1"/>
  </cols>
  <sheetData>
    <row r="1" spans="1:9" ht="34" thickTop="1" thickBot="1">
      <c r="A1" s="21"/>
      <c r="B1" s="22" t="s">
        <v>21</v>
      </c>
      <c r="C1" s="23" t="s">
        <v>22</v>
      </c>
      <c r="D1" s="42" t="s">
        <v>20</v>
      </c>
      <c r="E1" s="43"/>
      <c r="F1" s="22" t="s">
        <v>15</v>
      </c>
      <c r="G1" s="22" t="s">
        <v>26</v>
      </c>
      <c r="H1" s="42" t="s">
        <v>16</v>
      </c>
    </row>
    <row r="2" spans="1:9" ht="19" thickTop="1">
      <c r="A2" s="4" t="s">
        <v>0</v>
      </c>
      <c r="B2" s="5" t="s">
        <v>12</v>
      </c>
      <c r="C2" s="5" t="s">
        <v>24</v>
      </c>
      <c r="D2" s="6">
        <v>9</v>
      </c>
      <c r="E2" s="48">
        <f t="shared" ref="E2:E7" si="0">D2-$D$9</f>
        <v>0.25</v>
      </c>
      <c r="F2" s="39">
        <f>$B$11-$D$9</f>
        <v>-0.5</v>
      </c>
      <c r="G2" s="49">
        <f>$B$14-$D$9</f>
        <v>1.0833333333333339</v>
      </c>
      <c r="H2" s="45">
        <f>D2-$D$9-F2-G2</f>
        <v>-0.33333333333333393</v>
      </c>
    </row>
    <row r="3" spans="1:9" ht="19" thickBot="1">
      <c r="A3" s="9" t="s">
        <v>1</v>
      </c>
      <c r="B3" s="10" t="s">
        <v>12</v>
      </c>
      <c r="C3" s="10" t="s">
        <v>25</v>
      </c>
      <c r="D3" s="11">
        <v>7.5</v>
      </c>
      <c r="E3" s="40">
        <f t="shared" si="0"/>
        <v>-1.25</v>
      </c>
      <c r="F3" s="30">
        <f>$B$11-$D$9</f>
        <v>-0.5</v>
      </c>
      <c r="G3" s="50">
        <f>$B$15-$D$9</f>
        <v>-1.083333333333333</v>
      </c>
      <c r="H3" s="51">
        <f t="shared" ref="H3:H7" si="1">D3-$D$9-F3-G3</f>
        <v>0.33333333333333304</v>
      </c>
    </row>
    <row r="4" spans="1:9" ht="19" thickTop="1">
      <c r="A4" s="4" t="s">
        <v>2</v>
      </c>
      <c r="B4" s="5" t="s">
        <v>23</v>
      </c>
      <c r="C4" s="5" t="s">
        <v>24</v>
      </c>
      <c r="D4" s="6">
        <v>7</v>
      </c>
      <c r="E4" s="48">
        <f t="shared" si="0"/>
        <v>-1.75</v>
      </c>
      <c r="F4" s="39">
        <f>$B$12-$D$9</f>
        <v>-2.5</v>
      </c>
      <c r="G4" s="49">
        <f>$B$14-$D$9</f>
        <v>1.0833333333333339</v>
      </c>
      <c r="H4" s="45">
        <f t="shared" si="1"/>
        <v>-0.33333333333333393</v>
      </c>
    </row>
    <row r="5" spans="1:9" ht="19" thickBot="1">
      <c r="A5" s="9" t="s">
        <v>3</v>
      </c>
      <c r="B5" s="10" t="s">
        <v>23</v>
      </c>
      <c r="C5" s="10" t="s">
        <v>25</v>
      </c>
      <c r="D5" s="11">
        <v>5.5</v>
      </c>
      <c r="E5" s="40">
        <f t="shared" si="0"/>
        <v>-3.25</v>
      </c>
      <c r="F5" s="30">
        <f>$B$12-$D$9</f>
        <v>-2.5</v>
      </c>
      <c r="G5" s="50">
        <f>$B$15-$D$9</f>
        <v>-1.083333333333333</v>
      </c>
      <c r="H5" s="51">
        <f t="shared" si="1"/>
        <v>0.33333333333333304</v>
      </c>
    </row>
    <row r="6" spans="1:9" ht="19" thickTop="1">
      <c r="A6" s="4" t="s">
        <v>4</v>
      </c>
      <c r="B6" s="5" t="s">
        <v>14</v>
      </c>
      <c r="C6" s="5" t="s">
        <v>24</v>
      </c>
      <c r="D6" s="6">
        <v>13.5</v>
      </c>
      <c r="E6" s="48">
        <f t="shared" si="0"/>
        <v>4.75</v>
      </c>
      <c r="F6" s="39">
        <f>$B$13-$D$9</f>
        <v>3</v>
      </c>
      <c r="G6" s="49">
        <f>$B$14-$D$9</f>
        <v>1.0833333333333339</v>
      </c>
      <c r="H6" s="45">
        <f t="shared" si="1"/>
        <v>0.66666666666666607</v>
      </c>
    </row>
    <row r="7" spans="1:9" ht="19" thickBot="1">
      <c r="A7" s="9" t="s">
        <v>5</v>
      </c>
      <c r="B7" s="10" t="s">
        <v>14</v>
      </c>
      <c r="C7" s="10" t="s">
        <v>25</v>
      </c>
      <c r="D7" s="11">
        <v>10</v>
      </c>
      <c r="E7" s="40">
        <f t="shared" si="0"/>
        <v>1.25</v>
      </c>
      <c r="F7" s="30">
        <f>$B$13-$D$9</f>
        <v>3</v>
      </c>
      <c r="G7" s="50">
        <f>$B$15-$D$9</f>
        <v>-1.083333333333333</v>
      </c>
      <c r="H7" s="51">
        <f t="shared" si="1"/>
        <v>-0.66666666666666696</v>
      </c>
    </row>
    <row r="8" spans="1:9" ht="16" thickTop="1">
      <c r="B8" s="83" t="s">
        <v>17</v>
      </c>
      <c r="C8" s="84"/>
      <c r="D8" s="19">
        <f>SUM(D2:D7)</f>
        <v>52.5</v>
      </c>
      <c r="E8" s="19">
        <f>SUM(E2:E7)</f>
        <v>0</v>
      </c>
      <c r="F8" s="19">
        <f t="shared" ref="F8" si="2">SUM(F2:F7)</f>
        <v>0</v>
      </c>
      <c r="G8" s="19">
        <v>0</v>
      </c>
      <c r="H8" s="19">
        <v>0</v>
      </c>
    </row>
    <row r="9" spans="1:9" ht="16" thickBot="1">
      <c r="B9" s="81" t="s">
        <v>18</v>
      </c>
      <c r="C9" s="82"/>
      <c r="D9" s="1">
        <f>AVERAGE(D2:D7)</f>
        <v>8.75</v>
      </c>
      <c r="E9" s="3">
        <f>AVERAGE(E2:E7)</f>
        <v>0</v>
      </c>
      <c r="F9" s="3">
        <f t="shared" ref="F9" si="3">AVERAGE(F2:F7)</f>
        <v>0</v>
      </c>
      <c r="G9" s="19">
        <v>0</v>
      </c>
      <c r="H9" s="19">
        <v>0</v>
      </c>
    </row>
    <row r="10" spans="1:9" ht="17" thickTop="1">
      <c r="D10" s="37" t="s">
        <v>19</v>
      </c>
      <c r="E10" s="38">
        <f>SUMSQ(E2:E7)</f>
        <v>39.375</v>
      </c>
      <c r="F10" s="39">
        <f>SUMSQ(F2:F7)</f>
        <v>31</v>
      </c>
      <c r="G10" s="47">
        <f>SUMSQ(G2:G7)</f>
        <v>7.0416666666666696</v>
      </c>
      <c r="H10" s="46">
        <f>SUMSQ(H2:H7)</f>
        <v>1.3333333333333335</v>
      </c>
    </row>
    <row r="11" spans="1:9" ht="20.25" customHeight="1" thickBot="1">
      <c r="A11" s="52"/>
      <c r="B11" s="52">
        <f>AVERAGE(D2:D3)</f>
        <v>8.25</v>
      </c>
      <c r="E11" s="40"/>
      <c r="F11" s="29"/>
      <c r="G11" s="44"/>
      <c r="H11" s="41"/>
    </row>
    <row r="12" spans="1:9" ht="21.5" customHeight="1" thickTop="1">
      <c r="A12" s="52"/>
      <c r="B12" s="52">
        <f>AVERAGE(D4:D5)</f>
        <v>6.25</v>
      </c>
      <c r="D12" s="94" t="s">
        <v>66</v>
      </c>
      <c r="E12" s="75">
        <v>5</v>
      </c>
      <c r="F12" s="75">
        <v>2</v>
      </c>
      <c r="G12" s="75">
        <v>1</v>
      </c>
      <c r="H12" s="75">
        <v>5</v>
      </c>
      <c r="I12" s="98"/>
    </row>
    <row r="13" spans="1:9" ht="24" customHeight="1">
      <c r="A13" s="52"/>
      <c r="B13" s="52">
        <f>AVERAGE(D6:D7)</f>
        <v>11.75</v>
      </c>
      <c r="D13" s="55"/>
    </row>
    <row r="14" spans="1:9" ht="22" customHeight="1">
      <c r="A14" s="52"/>
      <c r="B14" s="53">
        <f>AVERAGE(D2,D4,D6)</f>
        <v>9.8333333333333339</v>
      </c>
      <c r="D14" s="75"/>
      <c r="E14" s="75" t="s">
        <v>65</v>
      </c>
      <c r="F14" s="75" t="s">
        <v>67</v>
      </c>
      <c r="G14" s="75" t="s">
        <v>68</v>
      </c>
      <c r="H14" s="75" t="s">
        <v>69</v>
      </c>
      <c r="I14" s="75" t="s">
        <v>70</v>
      </c>
    </row>
    <row r="15" spans="1:9" ht="24.5" customHeight="1">
      <c r="A15" s="52"/>
      <c r="B15" s="53">
        <f>AVERAGE(D3,D5,D7)</f>
        <v>7.666666666666667</v>
      </c>
      <c r="D15" s="75" t="s">
        <v>72</v>
      </c>
      <c r="E15" s="75">
        <v>2</v>
      </c>
      <c r="F15" s="75">
        <f>F10</f>
        <v>31</v>
      </c>
      <c r="G15" s="75">
        <f>F15/E15</f>
        <v>15.5</v>
      </c>
      <c r="H15" s="96">
        <f>G15/$G$17</f>
        <v>23.249999999999996</v>
      </c>
      <c r="I15" s="78">
        <f>1-_xlfn.F.DIST(H15,E15,$E$17,TRUE)</f>
        <v>4.1237113402061931E-2</v>
      </c>
    </row>
    <row r="16" spans="1:9">
      <c r="D16" s="75" t="s">
        <v>73</v>
      </c>
      <c r="E16" s="75">
        <v>1</v>
      </c>
      <c r="F16" s="77">
        <f>G10</f>
        <v>7.0416666666666696</v>
      </c>
      <c r="G16" s="77">
        <f t="shared" ref="G16:G17" si="4">F16/E16</f>
        <v>7.0416666666666696</v>
      </c>
      <c r="H16" s="77">
        <f>G16/$G$17</f>
        <v>10.562500000000004</v>
      </c>
      <c r="I16" s="78">
        <f>1-_xlfn.F.DIST(H16,E16,$E$17,TRUE)</f>
        <v>8.3050699383822257E-2</v>
      </c>
    </row>
    <row r="17" spans="4:9">
      <c r="D17" s="75" t="s">
        <v>75</v>
      </c>
      <c r="E17" s="75">
        <v>2</v>
      </c>
      <c r="F17" s="77">
        <f>H10</f>
        <v>1.3333333333333335</v>
      </c>
      <c r="G17" s="77">
        <f t="shared" si="4"/>
        <v>0.66666666666666674</v>
      </c>
      <c r="H17" s="75"/>
      <c r="I17" s="75"/>
    </row>
    <row r="18" spans="4:9">
      <c r="D18" s="75" t="s">
        <v>76</v>
      </c>
      <c r="E18" s="75">
        <v>5</v>
      </c>
      <c r="F18" s="75">
        <f>E10</f>
        <v>39.375</v>
      </c>
      <c r="G18" s="75"/>
      <c r="H18" s="75"/>
      <c r="I18" s="75"/>
    </row>
  </sheetData>
  <mergeCells count="2">
    <mergeCell ref="B9:C9"/>
    <mergeCell ref="B8:C8"/>
  </mergeCells>
  <phoneticPr fontId="1"/>
  <pageMargins left="0.7" right="0.7" top="0.75" bottom="0.75" header="0.3" footer="0.3"/>
  <ignoredErrors>
    <ignoredError sqref="B11:B13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0237-EA27-489E-A477-EF3FD3DA4A1F}">
  <dimension ref="A1:I32"/>
  <sheetViews>
    <sheetView zoomScale="90" zoomScaleNormal="90" workbookViewId="0">
      <selection activeCell="D18" sqref="D18:I25"/>
    </sheetView>
  </sheetViews>
  <sheetFormatPr baseColWidth="10" defaultColWidth="8.83203125" defaultRowHeight="15"/>
  <cols>
    <col min="1" max="1" width="11.1640625" customWidth="1"/>
    <col min="2" max="3" width="10.1640625" customWidth="1"/>
    <col min="4" max="4" width="9.1640625" bestFit="1" customWidth="1"/>
    <col min="6" max="8" width="11.83203125" customWidth="1"/>
    <col min="9" max="9" width="12.6640625" customWidth="1"/>
  </cols>
  <sheetData>
    <row r="1" spans="1:9" ht="34" thickTop="1" thickBot="1">
      <c r="A1" s="21"/>
      <c r="B1" s="22" t="s">
        <v>21</v>
      </c>
      <c r="C1" s="23" t="s">
        <v>22</v>
      </c>
      <c r="D1" s="42" t="s">
        <v>20</v>
      </c>
      <c r="E1" s="43"/>
      <c r="F1" s="22" t="s">
        <v>15</v>
      </c>
      <c r="G1" s="22" t="s">
        <v>26</v>
      </c>
      <c r="H1" s="23" t="s">
        <v>28</v>
      </c>
      <c r="I1" s="42" t="s">
        <v>16</v>
      </c>
    </row>
    <row r="2" spans="1:9" ht="19" thickTop="1">
      <c r="A2" s="4" t="s">
        <v>0</v>
      </c>
      <c r="B2" s="5" t="s">
        <v>12</v>
      </c>
      <c r="C2" s="5" t="s">
        <v>24</v>
      </c>
      <c r="D2" s="6">
        <v>8</v>
      </c>
      <c r="E2" s="48">
        <f t="shared" ref="E2:E13" si="0">D2-$D$15</f>
        <v>-0.75</v>
      </c>
      <c r="F2" s="39">
        <f>$B$27-$D$15</f>
        <v>-0.5</v>
      </c>
      <c r="G2" s="56">
        <f>$B$30-$D$15</f>
        <v>1.0833333333333339</v>
      </c>
      <c r="H2" s="56">
        <f>$D$27-$D$15-F2-G2</f>
        <v>-0.33333333333333393</v>
      </c>
      <c r="I2" s="45">
        <f>D2-$D$27</f>
        <v>-1</v>
      </c>
    </row>
    <row r="3" spans="1:9" ht="19" thickBot="1">
      <c r="A3" s="9" t="s">
        <v>1</v>
      </c>
      <c r="B3" s="10" t="s">
        <v>12</v>
      </c>
      <c r="C3" s="10" t="s">
        <v>24</v>
      </c>
      <c r="D3" s="11">
        <v>10</v>
      </c>
      <c r="E3" s="40">
        <f t="shared" si="0"/>
        <v>1.25</v>
      </c>
      <c r="F3" s="30">
        <f>$B$27-$D$15</f>
        <v>-0.5</v>
      </c>
      <c r="G3" s="54">
        <f>$B$30-$D$15</f>
        <v>1.0833333333333339</v>
      </c>
      <c r="H3" s="54">
        <f>$D$27-$D$15-F2-G2</f>
        <v>-0.33333333333333393</v>
      </c>
      <c r="I3" s="51">
        <f>D3-$D$27</f>
        <v>1</v>
      </c>
    </row>
    <row r="4" spans="1:9" ht="19" thickTop="1">
      <c r="A4" s="4" t="s">
        <v>2</v>
      </c>
      <c r="B4" s="5" t="s">
        <v>12</v>
      </c>
      <c r="C4" s="5" t="s">
        <v>25</v>
      </c>
      <c r="D4" s="6">
        <v>6</v>
      </c>
      <c r="E4" s="48">
        <f t="shared" si="0"/>
        <v>-2.75</v>
      </c>
      <c r="F4" s="39">
        <f>$B$27-$D$15</f>
        <v>-0.5</v>
      </c>
      <c r="G4" s="56">
        <f>$B$31-$D$15</f>
        <v>-1.083333333333333</v>
      </c>
      <c r="H4" s="56">
        <f>$D$28-$D$15-F4-G4</f>
        <v>0.33333333333333304</v>
      </c>
      <c r="I4" s="45">
        <f>D4-$D$28</f>
        <v>-1.5</v>
      </c>
    </row>
    <row r="5" spans="1:9" ht="19" thickBot="1">
      <c r="A5" s="9" t="s">
        <v>3</v>
      </c>
      <c r="B5" s="10" t="s">
        <v>12</v>
      </c>
      <c r="C5" s="10" t="s">
        <v>25</v>
      </c>
      <c r="D5" s="11">
        <v>9</v>
      </c>
      <c r="E5" s="40">
        <f t="shared" si="0"/>
        <v>0.25</v>
      </c>
      <c r="F5" s="30">
        <f>$B$27-$D$15</f>
        <v>-0.5</v>
      </c>
      <c r="G5" s="54">
        <f>$B$31-$D$15</f>
        <v>-1.083333333333333</v>
      </c>
      <c r="H5" s="54">
        <f>$D$28-$D$15-F5-G5</f>
        <v>0.33333333333333304</v>
      </c>
      <c r="I5" s="51">
        <f>D5-$D$28</f>
        <v>1.5</v>
      </c>
    </row>
    <row r="6" spans="1:9" ht="19" thickTop="1">
      <c r="A6" s="4" t="s">
        <v>4</v>
      </c>
      <c r="B6" s="5" t="s">
        <v>23</v>
      </c>
      <c r="C6" s="5" t="s">
        <v>24</v>
      </c>
      <c r="D6" s="6">
        <v>9</v>
      </c>
      <c r="E6" s="48">
        <f t="shared" si="0"/>
        <v>0.25</v>
      </c>
      <c r="F6" s="39">
        <f>$B$28-$D$15</f>
        <v>-2.5</v>
      </c>
      <c r="G6" s="56">
        <f>$B$30-$D$15</f>
        <v>1.0833333333333339</v>
      </c>
      <c r="H6" s="56">
        <f>$D$29-$D$15-F6-G6</f>
        <v>-0.33333333333333393</v>
      </c>
      <c r="I6" s="45">
        <f>D6-$D$29</f>
        <v>2</v>
      </c>
    </row>
    <row r="7" spans="1:9" ht="19" thickBot="1">
      <c r="A7" s="9" t="s">
        <v>5</v>
      </c>
      <c r="B7" s="10" t="s">
        <v>23</v>
      </c>
      <c r="C7" s="10" t="s">
        <v>24</v>
      </c>
      <c r="D7" s="11">
        <v>5</v>
      </c>
      <c r="E7" s="40">
        <f t="shared" si="0"/>
        <v>-3.75</v>
      </c>
      <c r="F7" s="30">
        <f>$B$28-$D$15</f>
        <v>-2.5</v>
      </c>
      <c r="G7" s="54">
        <f>$B$30-$D$15</f>
        <v>1.0833333333333339</v>
      </c>
      <c r="H7" s="54">
        <f>$D$29-$D$15-F7-G7</f>
        <v>-0.33333333333333393</v>
      </c>
      <c r="I7" s="51">
        <f>D7-$D$29</f>
        <v>-2</v>
      </c>
    </row>
    <row r="8" spans="1:9" ht="19" thickTop="1">
      <c r="A8" s="4" t="s">
        <v>6</v>
      </c>
      <c r="B8" s="5" t="s">
        <v>23</v>
      </c>
      <c r="C8" s="5" t="s">
        <v>25</v>
      </c>
      <c r="D8" s="15">
        <v>5</v>
      </c>
      <c r="E8" s="48">
        <f t="shared" si="0"/>
        <v>-3.75</v>
      </c>
      <c r="F8" s="39">
        <f>$B$28-$D$15</f>
        <v>-2.5</v>
      </c>
      <c r="G8" s="56">
        <f>$B$31-$D$15</f>
        <v>-1.083333333333333</v>
      </c>
      <c r="H8" s="56">
        <f>$D$30-$D$15-F8-G8</f>
        <v>0.33333333333333304</v>
      </c>
      <c r="I8" s="45">
        <f>D8-$D$30</f>
        <v>-0.5</v>
      </c>
    </row>
    <row r="9" spans="1:9" ht="19" thickBot="1">
      <c r="A9" s="9" t="s">
        <v>7</v>
      </c>
      <c r="B9" s="10" t="s">
        <v>23</v>
      </c>
      <c r="C9" s="10" t="s">
        <v>25</v>
      </c>
      <c r="D9" s="16">
        <v>6</v>
      </c>
      <c r="E9" s="40">
        <f t="shared" si="0"/>
        <v>-2.75</v>
      </c>
      <c r="F9" s="30">
        <f>$B$28-$D$15</f>
        <v>-2.5</v>
      </c>
      <c r="G9" s="54">
        <f>$B$31-$D$15</f>
        <v>-1.083333333333333</v>
      </c>
      <c r="H9" s="54">
        <f>$D$30-$D$15-F9-G9</f>
        <v>0.33333333333333304</v>
      </c>
      <c r="I9" s="51">
        <f>D9-$D$30</f>
        <v>0.5</v>
      </c>
    </row>
    <row r="10" spans="1:9" ht="19" thickTop="1">
      <c r="A10" s="4" t="s">
        <v>8</v>
      </c>
      <c r="B10" s="5" t="s">
        <v>14</v>
      </c>
      <c r="C10" s="5" t="s">
        <v>24</v>
      </c>
      <c r="D10" s="15">
        <v>13</v>
      </c>
      <c r="E10" s="48">
        <f t="shared" si="0"/>
        <v>4.25</v>
      </c>
      <c r="F10" s="39">
        <f>$B$29-$D$15</f>
        <v>3</v>
      </c>
      <c r="G10" s="56">
        <f>$B$30-$D$15</f>
        <v>1.0833333333333339</v>
      </c>
      <c r="H10" s="56">
        <f>$D$31-$D$15-F10-G10</f>
        <v>0.66666666666666607</v>
      </c>
      <c r="I10" s="45">
        <f>D10-$D$31</f>
        <v>-0.5</v>
      </c>
    </row>
    <row r="11" spans="1:9" ht="19" thickBot="1">
      <c r="A11" s="9" t="s">
        <v>9</v>
      </c>
      <c r="B11" s="10" t="s">
        <v>14</v>
      </c>
      <c r="C11" s="10" t="s">
        <v>24</v>
      </c>
      <c r="D11" s="16">
        <v>14</v>
      </c>
      <c r="E11" s="40">
        <f t="shared" si="0"/>
        <v>5.25</v>
      </c>
      <c r="F11" s="30">
        <f>$B$29-$D$15</f>
        <v>3</v>
      </c>
      <c r="G11" s="54">
        <f>$B$30-$D$15</f>
        <v>1.0833333333333339</v>
      </c>
      <c r="H11" s="54">
        <f>$D$31-$D$15-F11-G11</f>
        <v>0.66666666666666607</v>
      </c>
      <c r="I11" s="51">
        <f>D11-$D$31</f>
        <v>0.5</v>
      </c>
    </row>
    <row r="12" spans="1:9" ht="19" thickTop="1">
      <c r="A12" s="4" t="s">
        <v>10</v>
      </c>
      <c r="B12" s="5" t="s">
        <v>27</v>
      </c>
      <c r="C12" s="5" t="s">
        <v>25</v>
      </c>
      <c r="D12" s="15">
        <v>10</v>
      </c>
      <c r="E12" s="48">
        <f t="shared" si="0"/>
        <v>1.25</v>
      </c>
      <c r="F12" s="39">
        <f>$B$29-$D$15</f>
        <v>3</v>
      </c>
      <c r="G12" s="56">
        <f>$B$31-$D$15</f>
        <v>-1.083333333333333</v>
      </c>
      <c r="H12" s="56">
        <f>$D$32-$D$15-F12-G12</f>
        <v>-0.66666666666666696</v>
      </c>
      <c r="I12" s="45">
        <f>D12-$D$32</f>
        <v>0</v>
      </c>
    </row>
    <row r="13" spans="1:9" ht="19" thickBot="1">
      <c r="A13" s="9" t="s">
        <v>11</v>
      </c>
      <c r="B13" s="10" t="s">
        <v>27</v>
      </c>
      <c r="C13" s="10" t="s">
        <v>25</v>
      </c>
      <c r="D13" s="16">
        <v>10</v>
      </c>
      <c r="E13" s="40">
        <f t="shared" si="0"/>
        <v>1.25</v>
      </c>
      <c r="F13" s="30">
        <f>$B$29-$D$15</f>
        <v>3</v>
      </c>
      <c r="G13" s="54">
        <f>$B$31-$D$15</f>
        <v>-1.083333333333333</v>
      </c>
      <c r="H13" s="54">
        <f>$D$32-$D$15-F13-G13</f>
        <v>-0.66666666666666696</v>
      </c>
      <c r="I13" s="51">
        <f>D13-$D$32</f>
        <v>0</v>
      </c>
    </row>
    <row r="14" spans="1:9" ht="16" thickTop="1">
      <c r="B14" s="85" t="s">
        <v>17</v>
      </c>
      <c r="C14" s="86"/>
      <c r="D14" s="19">
        <f>SUM(D2:D13)</f>
        <v>105</v>
      </c>
      <c r="E14" s="19">
        <f>SUM(E2:E13)</f>
        <v>0</v>
      </c>
      <c r="F14" s="19">
        <f>SUM(F2:F13)</f>
        <v>0</v>
      </c>
      <c r="G14" s="19">
        <v>0</v>
      </c>
      <c r="H14" s="19">
        <v>0</v>
      </c>
      <c r="I14" s="19">
        <v>0</v>
      </c>
    </row>
    <row r="15" spans="1:9" ht="16" thickBot="1">
      <c r="B15" s="81" t="s">
        <v>18</v>
      </c>
      <c r="C15" s="82"/>
      <c r="D15" s="1">
        <f>AVERAGE(D2:D13)</f>
        <v>8.75</v>
      </c>
      <c r="E15" s="3">
        <f>AVERAGE(E2:E13)</f>
        <v>0</v>
      </c>
      <c r="F15" s="3">
        <f>AVERAGE(F2:F13)</f>
        <v>0</v>
      </c>
      <c r="G15" s="19">
        <v>0</v>
      </c>
      <c r="H15" s="19">
        <v>0</v>
      </c>
      <c r="I15" s="19">
        <v>0</v>
      </c>
    </row>
    <row r="16" spans="1:9" ht="17" thickTop="1">
      <c r="D16" s="37" t="s">
        <v>19</v>
      </c>
      <c r="E16" s="38">
        <f>SUMSQ(E2:E13)</f>
        <v>94.25</v>
      </c>
      <c r="F16" s="39">
        <f>SUMSQ(F2:F13)</f>
        <v>62</v>
      </c>
      <c r="G16" s="58">
        <f>SUMSQ(G2:G13)</f>
        <v>14.083333333333339</v>
      </c>
      <c r="H16" s="58">
        <f>SUMSQ(H2:H13)</f>
        <v>2.666666666666667</v>
      </c>
      <c r="I16" s="57">
        <f>SUMSQ(I2:I13)</f>
        <v>15.5</v>
      </c>
    </row>
    <row r="17" spans="1:9" ht="20.25" customHeight="1">
      <c r="D17" s="55"/>
      <c r="E17" s="90"/>
      <c r="F17" s="91"/>
      <c r="G17" s="92"/>
      <c r="H17" s="92"/>
      <c r="I17" s="93"/>
    </row>
    <row r="18" spans="1:9" ht="21.5" customHeight="1">
      <c r="D18" s="94" t="s">
        <v>66</v>
      </c>
      <c r="E18" s="75">
        <v>11</v>
      </c>
      <c r="F18" s="75">
        <v>2</v>
      </c>
      <c r="G18" s="75">
        <v>1</v>
      </c>
      <c r="H18" s="75">
        <v>2</v>
      </c>
      <c r="I18" s="75">
        <v>6</v>
      </c>
    </row>
    <row r="19" spans="1:9" ht="24" customHeight="1">
      <c r="D19" s="55"/>
    </row>
    <row r="20" spans="1:9" ht="22" customHeight="1">
      <c r="D20" s="75"/>
      <c r="E20" s="75" t="s">
        <v>65</v>
      </c>
      <c r="F20" s="75" t="s">
        <v>67</v>
      </c>
      <c r="G20" s="75" t="s">
        <v>68</v>
      </c>
      <c r="H20" s="75" t="s">
        <v>69</v>
      </c>
      <c r="I20" s="75" t="s">
        <v>70</v>
      </c>
    </row>
    <row r="21" spans="1:9" ht="21.5" customHeight="1">
      <c r="D21" s="75" t="s">
        <v>72</v>
      </c>
      <c r="E21" s="75">
        <v>2</v>
      </c>
      <c r="F21" s="75">
        <f>F16</f>
        <v>62</v>
      </c>
      <c r="G21" s="75">
        <f>F21/E21</f>
        <v>31</v>
      </c>
      <c r="H21" s="97">
        <f>G21/$G$24</f>
        <v>12</v>
      </c>
      <c r="I21" s="78">
        <f>1-_xlfn.F.DIST(H21,E21,$E$24,TRUE)</f>
        <v>8.0000000000000071E-3</v>
      </c>
    </row>
    <row r="22" spans="1:9" ht="21.5" customHeight="1">
      <c r="D22" s="75" t="s">
        <v>73</v>
      </c>
      <c r="E22" s="75">
        <v>1</v>
      </c>
      <c r="F22" s="76">
        <f>G16</f>
        <v>14.083333333333339</v>
      </c>
      <c r="G22" s="76">
        <f t="shared" ref="G21:G24" si="1">F22/E22</f>
        <v>14.083333333333339</v>
      </c>
      <c r="H22" s="77">
        <f t="shared" ref="H22:H23" si="2">G22/$G$24</f>
        <v>5.4516129032258087</v>
      </c>
      <c r="I22" s="78">
        <f t="shared" ref="I22:I23" si="3">1-_xlfn.F.DIST(H22,E22,$E$24,TRUE)</f>
        <v>5.8251358689417332E-2</v>
      </c>
    </row>
    <row r="23" spans="1:9" ht="21.5" customHeight="1">
      <c r="D23" s="75" t="s">
        <v>74</v>
      </c>
      <c r="E23" s="75">
        <v>2</v>
      </c>
      <c r="F23" s="77">
        <f>H16</f>
        <v>2.666666666666667</v>
      </c>
      <c r="G23" s="76">
        <f t="shared" si="1"/>
        <v>1.3333333333333335</v>
      </c>
      <c r="H23" s="77">
        <f t="shared" si="2"/>
        <v>0.5161290322580645</v>
      </c>
      <c r="I23" s="78">
        <f t="shared" si="3"/>
        <v>0.62111118747147742</v>
      </c>
    </row>
    <row r="24" spans="1:9" ht="21.5" customHeight="1">
      <c r="D24" s="75" t="s">
        <v>75</v>
      </c>
      <c r="E24" s="75">
        <v>6</v>
      </c>
      <c r="F24" s="95">
        <f>I16</f>
        <v>15.5</v>
      </c>
      <c r="G24" s="77">
        <f t="shared" si="1"/>
        <v>2.5833333333333335</v>
      </c>
      <c r="H24" s="75"/>
      <c r="I24" s="75"/>
    </row>
    <row r="25" spans="1:9" ht="21.5" customHeight="1">
      <c r="D25" s="75" t="s">
        <v>76</v>
      </c>
      <c r="E25" s="75">
        <v>11</v>
      </c>
      <c r="F25" s="75">
        <f>E16</f>
        <v>94.25</v>
      </c>
      <c r="G25" s="75"/>
      <c r="H25" s="75"/>
      <c r="I25" s="75"/>
    </row>
    <row r="26" spans="1:9" ht="21.5" customHeight="1">
      <c r="D26" s="55"/>
    </row>
    <row r="27" spans="1:9" ht="21.5" customHeight="1">
      <c r="A27" s="52"/>
      <c r="B27" s="52">
        <f>AVERAGE(D2:D5)</f>
        <v>8.25</v>
      </c>
      <c r="C27" s="52"/>
      <c r="D27" s="53">
        <f>AVERAGE(D2,D3)</f>
        <v>9</v>
      </c>
    </row>
    <row r="28" spans="1:9" ht="21.5" customHeight="1">
      <c r="A28" s="52"/>
      <c r="B28" s="52">
        <f>AVERAGE(D6:D9)</f>
        <v>6.25</v>
      </c>
      <c r="C28" s="52"/>
      <c r="D28" s="53">
        <f>AVERAGE(D4,D5)</f>
        <v>7.5</v>
      </c>
    </row>
    <row r="29" spans="1:9" ht="21.5" customHeight="1">
      <c r="A29" s="52"/>
      <c r="B29" s="52">
        <f>AVERAGE(D10:D13)</f>
        <v>11.75</v>
      </c>
      <c r="C29" s="52"/>
      <c r="D29" s="53">
        <f>AVERAGE(D6,D7)</f>
        <v>7</v>
      </c>
    </row>
    <row r="30" spans="1:9" ht="21.5" customHeight="1">
      <c r="A30" s="52"/>
      <c r="B30" s="53">
        <f>AVERAGE(D2,D3,D6,D7,D10,D11)</f>
        <v>9.8333333333333339</v>
      </c>
      <c r="C30" s="52"/>
      <c r="D30" s="53">
        <f>AVERAGE(D8,D9)</f>
        <v>5.5</v>
      </c>
    </row>
    <row r="31" spans="1:9">
      <c r="A31" s="52"/>
      <c r="B31" s="53">
        <f>AVERAGE(D4,D5,D8,D9,D12,D13)</f>
        <v>7.666666666666667</v>
      </c>
      <c r="C31" s="52"/>
      <c r="D31" s="53">
        <f>AVERAGE(D10,D11)</f>
        <v>13.5</v>
      </c>
    </row>
    <row r="32" spans="1:9">
      <c r="C32" s="52"/>
      <c r="D32" s="53">
        <f>AVERAGE(D12,D13)</f>
        <v>10</v>
      </c>
    </row>
  </sheetData>
  <mergeCells count="2">
    <mergeCell ref="B15:C15"/>
    <mergeCell ref="B14:C14"/>
  </mergeCells>
  <phoneticPr fontId="1"/>
  <pageMargins left="0.7" right="0.7" top="0.75" bottom="0.75" header="0.3" footer="0.3"/>
  <ignoredErrors>
    <ignoredError sqref="B27:B29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8A48-3128-47E2-BE2D-A235AA76F0ED}">
  <dimension ref="A1:R33"/>
  <sheetViews>
    <sheetView topLeftCell="A16" workbookViewId="0">
      <selection activeCell="L28" sqref="L28:Q32"/>
    </sheetView>
  </sheetViews>
  <sheetFormatPr baseColWidth="10" defaultColWidth="8.83203125" defaultRowHeight="15"/>
  <cols>
    <col min="14" max="14" width="9.1640625" bestFit="1" customWidth="1"/>
    <col min="16" max="16" width="10" customWidth="1"/>
    <col min="17" max="17" width="13" customWidth="1"/>
    <col min="18" max="18" width="12.1640625" customWidth="1"/>
  </cols>
  <sheetData>
    <row r="1" spans="1:18" ht="34" thickTop="1" thickBot="1">
      <c r="B1" s="21" t="s">
        <v>63</v>
      </c>
      <c r="C1" s="22" t="s">
        <v>21</v>
      </c>
      <c r="D1" s="23" t="s">
        <v>22</v>
      </c>
      <c r="E1" s="42" t="s">
        <v>20</v>
      </c>
      <c r="G1" s="68" t="s">
        <v>62</v>
      </c>
      <c r="H1" s="21" t="s">
        <v>64</v>
      </c>
      <c r="I1" s="67" t="s">
        <v>61</v>
      </c>
      <c r="J1" s="22" t="s">
        <v>21</v>
      </c>
      <c r="K1" s="23" t="s">
        <v>22</v>
      </c>
      <c r="L1" s="42" t="s">
        <v>20</v>
      </c>
    </row>
    <row r="2" spans="1:18" ht="19" thickTop="1">
      <c r="A2" s="87" t="s">
        <v>49</v>
      </c>
      <c r="B2" s="4" t="s">
        <v>0</v>
      </c>
      <c r="C2" s="5" t="s">
        <v>12</v>
      </c>
      <c r="D2" s="5" t="s">
        <v>24</v>
      </c>
      <c r="E2" s="6"/>
      <c r="G2" s="87" t="s">
        <v>49</v>
      </c>
      <c r="H2" s="4" t="s">
        <v>0</v>
      </c>
      <c r="I2" s="59">
        <v>6</v>
      </c>
      <c r="J2" s="5" t="s">
        <v>12</v>
      </c>
      <c r="K2" s="5" t="s">
        <v>24</v>
      </c>
      <c r="L2" s="6">
        <v>8</v>
      </c>
      <c r="M2">
        <f>L2-$L$15</f>
        <v>-0.75</v>
      </c>
      <c r="N2">
        <f>$H$23-$L$15</f>
        <v>-0.25</v>
      </c>
      <c r="O2">
        <f>$H$18-$L$15</f>
        <v>-0.5</v>
      </c>
      <c r="P2" s="73">
        <f>$H$21-$L$15</f>
        <v>1.0833333333333339</v>
      </c>
      <c r="Q2" s="73">
        <f>$J$18-$L$15-O2-P2</f>
        <v>-0.33333333333333393</v>
      </c>
      <c r="R2" s="72">
        <f>M2-N2-($J$18-$L$15)</f>
        <v>-0.75</v>
      </c>
    </row>
    <row r="3" spans="1:18" ht="19" thickBot="1">
      <c r="A3" s="88"/>
      <c r="B3" s="9" t="s">
        <v>1</v>
      </c>
      <c r="C3" s="10" t="s">
        <v>12</v>
      </c>
      <c r="D3" s="10" t="s">
        <v>24</v>
      </c>
      <c r="E3" s="11"/>
      <c r="G3" s="88"/>
      <c r="H3" s="9" t="s">
        <v>52</v>
      </c>
      <c r="I3" s="62">
        <v>1</v>
      </c>
      <c r="J3" s="10" t="s">
        <v>12</v>
      </c>
      <c r="K3" s="10" t="s">
        <v>25</v>
      </c>
      <c r="L3" s="11">
        <v>6</v>
      </c>
      <c r="M3">
        <f t="shared" ref="M3:M13" si="0">L3-$L$15</f>
        <v>-2.75</v>
      </c>
      <c r="N3">
        <f t="shared" ref="N3:N7" si="1">$H$23-$L$15</f>
        <v>-0.25</v>
      </c>
      <c r="O3">
        <f>$H$18-$L$15</f>
        <v>-0.5</v>
      </c>
      <c r="P3" s="73">
        <f>$H$22-$L$15</f>
        <v>-1.083333333333333</v>
      </c>
      <c r="Q3" s="73">
        <f>$J$19-$L$15-O3-P3</f>
        <v>0.33333333333333304</v>
      </c>
      <c r="R3" s="72">
        <f>M3-N3-($J$19-$L$15)</f>
        <v>-1.25</v>
      </c>
    </row>
    <row r="4" spans="1:18" ht="19" thickTop="1">
      <c r="A4" s="88"/>
      <c r="B4" s="4" t="s">
        <v>2</v>
      </c>
      <c r="C4" s="5" t="s">
        <v>12</v>
      </c>
      <c r="D4" s="5" t="s">
        <v>25</v>
      </c>
      <c r="E4" s="6"/>
      <c r="G4" s="88"/>
      <c r="H4" s="4" t="s">
        <v>54</v>
      </c>
      <c r="I4" s="59">
        <v>4</v>
      </c>
      <c r="J4" s="5" t="s">
        <v>23</v>
      </c>
      <c r="K4" s="5" t="s">
        <v>24</v>
      </c>
      <c r="L4" s="6">
        <v>9</v>
      </c>
      <c r="M4">
        <f t="shared" si="0"/>
        <v>0.25</v>
      </c>
      <c r="N4">
        <f t="shared" si="1"/>
        <v>-0.25</v>
      </c>
      <c r="O4">
        <f>$H$19-$L$15</f>
        <v>-2.5</v>
      </c>
      <c r="P4" s="73">
        <f>$H$21-$L$15</f>
        <v>1.0833333333333339</v>
      </c>
      <c r="Q4" s="73">
        <f>$J$20-$L$15-O4-P4</f>
        <v>-0.33333333333333393</v>
      </c>
      <c r="R4" s="72">
        <f>M4-N4-($J$20-$L$15)</f>
        <v>2.25</v>
      </c>
    </row>
    <row r="5" spans="1:18" ht="19" thickBot="1">
      <c r="A5" s="88"/>
      <c r="B5" s="9" t="s">
        <v>3</v>
      </c>
      <c r="C5" s="10" t="s">
        <v>12</v>
      </c>
      <c r="D5" s="10" t="s">
        <v>25</v>
      </c>
      <c r="E5" s="11"/>
      <c r="G5" s="88"/>
      <c r="H5" s="9" t="s">
        <v>56</v>
      </c>
      <c r="I5" s="62">
        <v>3</v>
      </c>
      <c r="J5" s="10" t="s">
        <v>23</v>
      </c>
      <c r="K5" s="10" t="s">
        <v>25</v>
      </c>
      <c r="L5" s="11">
        <v>5</v>
      </c>
      <c r="M5">
        <f t="shared" si="0"/>
        <v>-3.75</v>
      </c>
      <c r="N5">
        <f t="shared" si="1"/>
        <v>-0.25</v>
      </c>
      <c r="O5">
        <f>$H$19-$L$15</f>
        <v>-2.5</v>
      </c>
      <c r="P5" s="73">
        <f>$H$22-$L$15</f>
        <v>-1.083333333333333</v>
      </c>
      <c r="Q5" s="73">
        <f>$J$21-$L$15-O5-P5</f>
        <v>0.33333333333333304</v>
      </c>
      <c r="R5" s="72">
        <f>M5-N5-($J$21-$L$15)</f>
        <v>-0.25</v>
      </c>
    </row>
    <row r="6" spans="1:18" ht="19" thickTop="1">
      <c r="A6" s="88"/>
      <c r="B6" s="4" t="s">
        <v>4</v>
      </c>
      <c r="C6" s="5" t="s">
        <v>23</v>
      </c>
      <c r="D6" s="5" t="s">
        <v>24</v>
      </c>
      <c r="E6" s="6"/>
      <c r="G6" s="88"/>
      <c r="H6" s="4" t="s">
        <v>58</v>
      </c>
      <c r="I6" s="59">
        <v>5</v>
      </c>
      <c r="J6" s="5" t="s">
        <v>14</v>
      </c>
      <c r="K6" s="5" t="s">
        <v>24</v>
      </c>
      <c r="L6" s="6">
        <v>13</v>
      </c>
      <c r="M6">
        <f t="shared" si="0"/>
        <v>4.25</v>
      </c>
      <c r="N6">
        <f t="shared" si="1"/>
        <v>-0.25</v>
      </c>
      <c r="O6">
        <f>$H$20-$L$15</f>
        <v>3</v>
      </c>
      <c r="P6" s="73">
        <f>$H$21-$L$15</f>
        <v>1.0833333333333339</v>
      </c>
      <c r="Q6" s="73">
        <f>$J$22-$L$15-O6-P6</f>
        <v>0.66666666666666607</v>
      </c>
      <c r="R6" s="72">
        <f>M6-N6-($J$22-$L$15)</f>
        <v>-0.25</v>
      </c>
    </row>
    <row r="7" spans="1:18" ht="19" thickBot="1">
      <c r="A7" s="89"/>
      <c r="B7" s="9" t="s">
        <v>5</v>
      </c>
      <c r="C7" s="10" t="s">
        <v>23</v>
      </c>
      <c r="D7" s="10" t="s">
        <v>24</v>
      </c>
      <c r="E7" s="11"/>
      <c r="G7" s="89"/>
      <c r="H7" s="64" t="s">
        <v>60</v>
      </c>
      <c r="I7" s="20">
        <v>2</v>
      </c>
      <c r="J7" s="63" t="s">
        <v>27</v>
      </c>
      <c r="K7" s="63" t="s">
        <v>25</v>
      </c>
      <c r="L7" s="65">
        <v>10</v>
      </c>
      <c r="M7">
        <f t="shared" si="0"/>
        <v>1.25</v>
      </c>
      <c r="N7">
        <f t="shared" si="1"/>
        <v>-0.25</v>
      </c>
      <c r="O7">
        <f>$H$20-$L$15</f>
        <v>3</v>
      </c>
      <c r="P7" s="73">
        <f>$H$22-$L$15</f>
        <v>-1.083333333333333</v>
      </c>
      <c r="Q7" s="73">
        <f>$J$23-$L$15-O7-P7</f>
        <v>-0.66666666666666696</v>
      </c>
      <c r="R7" s="72">
        <f>M7-N7-($J$23-$L$15)</f>
        <v>0.25</v>
      </c>
    </row>
    <row r="8" spans="1:18" ht="19" thickTop="1">
      <c r="A8" s="87" t="s">
        <v>50</v>
      </c>
      <c r="B8" s="4" t="s">
        <v>6</v>
      </c>
      <c r="C8" s="5" t="s">
        <v>23</v>
      </c>
      <c r="D8" s="5" t="s">
        <v>25</v>
      </c>
      <c r="E8" s="6"/>
      <c r="G8" s="87" t="s">
        <v>50</v>
      </c>
      <c r="H8" s="4" t="s">
        <v>51</v>
      </c>
      <c r="I8" s="59">
        <v>12</v>
      </c>
      <c r="J8" s="66" t="s">
        <v>12</v>
      </c>
      <c r="K8" s="66" t="s">
        <v>24</v>
      </c>
      <c r="L8" s="6">
        <v>10</v>
      </c>
      <c r="M8">
        <f t="shared" si="0"/>
        <v>1.25</v>
      </c>
      <c r="N8">
        <f>$H$24-$L$15</f>
        <v>0.25</v>
      </c>
      <c r="O8">
        <f>$H$18-$L$15</f>
        <v>-0.5</v>
      </c>
      <c r="P8" s="73">
        <f>$H$21-$L$15</f>
        <v>1.0833333333333339</v>
      </c>
      <c r="Q8" s="73">
        <f>$J$18-$L$15-O8-P8</f>
        <v>-0.33333333333333393</v>
      </c>
      <c r="R8" s="72">
        <f>M8-N8-($J$18-$L$15)</f>
        <v>0.75</v>
      </c>
    </row>
    <row r="9" spans="1:18" ht="19" thickBot="1">
      <c r="A9" s="88"/>
      <c r="B9" s="9" t="s">
        <v>7</v>
      </c>
      <c r="C9" s="10" t="s">
        <v>23</v>
      </c>
      <c r="D9" s="10" t="s">
        <v>25</v>
      </c>
      <c r="E9" s="11"/>
      <c r="G9" s="88"/>
      <c r="H9" s="9" t="s">
        <v>53</v>
      </c>
      <c r="I9" s="62">
        <v>8</v>
      </c>
      <c r="J9" s="10" t="s">
        <v>12</v>
      </c>
      <c r="K9" s="10" t="s">
        <v>25</v>
      </c>
      <c r="L9" s="11">
        <v>9</v>
      </c>
      <c r="M9">
        <f t="shared" si="0"/>
        <v>0.25</v>
      </c>
      <c r="N9">
        <f t="shared" ref="N9:N13" si="2">$H$24-$L$15</f>
        <v>0.25</v>
      </c>
      <c r="O9">
        <f>$H$18-$L$15</f>
        <v>-0.5</v>
      </c>
      <c r="P9" s="73">
        <f>$H$22-$L$15</f>
        <v>-1.083333333333333</v>
      </c>
      <c r="Q9" s="73">
        <f>$J$19-$L$15-O9-P9</f>
        <v>0.33333333333333304</v>
      </c>
      <c r="R9" s="72">
        <f>M9-N9-($J$19-$L$15)</f>
        <v>1.25</v>
      </c>
    </row>
    <row r="10" spans="1:18" ht="19" thickTop="1">
      <c r="A10" s="88"/>
      <c r="B10" s="4" t="s">
        <v>8</v>
      </c>
      <c r="C10" s="5" t="s">
        <v>14</v>
      </c>
      <c r="D10" s="5" t="s">
        <v>24</v>
      </c>
      <c r="E10" s="6"/>
      <c r="G10" s="88"/>
      <c r="H10" s="4" t="s">
        <v>55</v>
      </c>
      <c r="I10" s="59">
        <v>7</v>
      </c>
      <c r="J10" s="5" t="s">
        <v>23</v>
      </c>
      <c r="K10" s="5" t="s">
        <v>24</v>
      </c>
      <c r="L10" s="6">
        <v>5</v>
      </c>
      <c r="M10">
        <f t="shared" si="0"/>
        <v>-3.75</v>
      </c>
      <c r="N10">
        <f t="shared" si="2"/>
        <v>0.25</v>
      </c>
      <c r="O10">
        <f>$H$19-$L$15</f>
        <v>-2.5</v>
      </c>
      <c r="P10" s="73">
        <f>$H$21-$L$15</f>
        <v>1.0833333333333339</v>
      </c>
      <c r="Q10" s="73">
        <f>$J$20-$L$15-O10-P10</f>
        <v>-0.33333333333333393</v>
      </c>
      <c r="R10" s="72">
        <f>M10-N10-($J$20-$L$15)</f>
        <v>-2.25</v>
      </c>
    </row>
    <row r="11" spans="1:18" ht="19" thickBot="1">
      <c r="A11" s="88"/>
      <c r="B11" s="9" t="s">
        <v>9</v>
      </c>
      <c r="C11" s="10" t="s">
        <v>14</v>
      </c>
      <c r="D11" s="10" t="s">
        <v>24</v>
      </c>
      <c r="E11" s="11"/>
      <c r="G11" s="88"/>
      <c r="H11" s="9" t="s">
        <v>57</v>
      </c>
      <c r="I11" s="62">
        <v>10</v>
      </c>
      <c r="J11" s="10" t="s">
        <v>23</v>
      </c>
      <c r="K11" s="10" t="s">
        <v>25</v>
      </c>
      <c r="L11" s="11">
        <v>6</v>
      </c>
      <c r="M11">
        <f t="shared" si="0"/>
        <v>-2.75</v>
      </c>
      <c r="N11">
        <f t="shared" si="2"/>
        <v>0.25</v>
      </c>
      <c r="O11">
        <f>$H$19-$L$15</f>
        <v>-2.5</v>
      </c>
      <c r="P11" s="73">
        <f>$H$22-$L$15</f>
        <v>-1.083333333333333</v>
      </c>
      <c r="Q11" s="73">
        <f>$J$21-$L$15-O11-P11</f>
        <v>0.33333333333333304</v>
      </c>
      <c r="R11" s="72">
        <f>M11-N11-($J$21-$L$15)</f>
        <v>0.25</v>
      </c>
    </row>
    <row r="12" spans="1:18" ht="19" thickTop="1">
      <c r="A12" s="88"/>
      <c r="B12" s="4" t="s">
        <v>10</v>
      </c>
      <c r="C12" s="5" t="s">
        <v>27</v>
      </c>
      <c r="D12" s="5" t="s">
        <v>25</v>
      </c>
      <c r="E12" s="6"/>
      <c r="G12" s="88"/>
      <c r="H12" s="4" t="s">
        <v>59</v>
      </c>
      <c r="I12" s="59">
        <v>11</v>
      </c>
      <c r="J12" s="5" t="s">
        <v>14</v>
      </c>
      <c r="K12" s="5" t="s">
        <v>24</v>
      </c>
      <c r="L12" s="6">
        <v>14</v>
      </c>
      <c r="M12">
        <f t="shared" si="0"/>
        <v>5.25</v>
      </c>
      <c r="N12">
        <f t="shared" si="2"/>
        <v>0.25</v>
      </c>
      <c r="O12">
        <f>$H$20-$L$15</f>
        <v>3</v>
      </c>
      <c r="P12" s="73">
        <f>$H$21-$L$15</f>
        <v>1.0833333333333339</v>
      </c>
      <c r="Q12" s="73">
        <f>$J$22-$L$15-O12-P12</f>
        <v>0.66666666666666607</v>
      </c>
      <c r="R12" s="72">
        <f>M12-N12-($J$22-$L$15)</f>
        <v>0.25</v>
      </c>
    </row>
    <row r="13" spans="1:18" ht="19" thickBot="1">
      <c r="A13" s="89"/>
      <c r="B13" s="9" t="s">
        <v>11</v>
      </c>
      <c r="C13" s="10" t="s">
        <v>27</v>
      </c>
      <c r="D13" s="10" t="s">
        <v>25</v>
      </c>
      <c r="E13" s="11"/>
      <c r="G13" s="89"/>
      <c r="H13" s="9" t="s">
        <v>11</v>
      </c>
      <c r="I13" s="62">
        <v>9</v>
      </c>
      <c r="J13" s="10" t="s">
        <v>27</v>
      </c>
      <c r="K13" s="10" t="s">
        <v>25</v>
      </c>
      <c r="L13" s="11">
        <v>10</v>
      </c>
      <c r="M13">
        <f t="shared" si="0"/>
        <v>1.25</v>
      </c>
      <c r="N13">
        <f t="shared" si="2"/>
        <v>0.25</v>
      </c>
      <c r="O13">
        <f>$H$20-$L$15</f>
        <v>3</v>
      </c>
      <c r="P13" s="73">
        <f>$H$22-$L$15</f>
        <v>-1.083333333333333</v>
      </c>
      <c r="Q13" s="73">
        <f>$J$23-$L$15-O13-P13</f>
        <v>-0.66666666666666696</v>
      </c>
      <c r="R13" s="72">
        <f>M13-N13-($J$23-$L$15)</f>
        <v>-0.25</v>
      </c>
    </row>
    <row r="14" spans="1:18" ht="17" thickTop="1">
      <c r="K14" s="69" t="s">
        <v>17</v>
      </c>
      <c r="L14" s="70">
        <f>SUM(L2:L13)</f>
        <v>105</v>
      </c>
      <c r="M14" s="70">
        <f>SUM(M2:M13)</f>
        <v>0</v>
      </c>
      <c r="N14" s="70">
        <f t="shared" ref="N14:R14" si="3">SUM(N2:N13)</f>
        <v>0</v>
      </c>
      <c r="O14" s="70">
        <f t="shared" si="3"/>
        <v>0</v>
      </c>
      <c r="P14" s="74">
        <f t="shared" si="3"/>
        <v>5.3290705182007514E-15</v>
      </c>
      <c r="Q14" s="74">
        <f t="shared" si="3"/>
        <v>-5.3290705182007514E-15</v>
      </c>
      <c r="R14" s="70">
        <f t="shared" si="3"/>
        <v>0</v>
      </c>
    </row>
    <row r="15" spans="1:18" ht="17" thickBot="1">
      <c r="K15" s="69" t="s">
        <v>18</v>
      </c>
      <c r="L15" s="70">
        <f>AVERAGE(L2:L13)</f>
        <v>8.75</v>
      </c>
      <c r="M15" s="70">
        <f>AVERAGE(M2:M13)</f>
        <v>0</v>
      </c>
      <c r="N15" s="70">
        <f t="shared" ref="N15:R15" si="4">AVERAGE(N2:N13)</f>
        <v>0</v>
      </c>
      <c r="O15" s="70">
        <f t="shared" si="4"/>
        <v>0</v>
      </c>
      <c r="P15" s="74">
        <f t="shared" si="4"/>
        <v>4.4408920985006262E-16</v>
      </c>
      <c r="Q15" s="74">
        <f t="shared" si="4"/>
        <v>-4.4408920985006262E-16</v>
      </c>
      <c r="R15" s="70">
        <f t="shared" si="4"/>
        <v>0</v>
      </c>
    </row>
    <row r="16" spans="1:18" ht="16" thickTop="1">
      <c r="L16" t="s">
        <v>19</v>
      </c>
      <c r="M16" s="38">
        <f>SUMSQ(M2:M13)</f>
        <v>94.25</v>
      </c>
      <c r="N16" s="39">
        <f t="shared" ref="N16:R16" si="5">SUMSQ(N2:N13)</f>
        <v>0.75</v>
      </c>
      <c r="O16" s="39">
        <f t="shared" si="5"/>
        <v>62</v>
      </c>
      <c r="P16" s="47">
        <f t="shared" si="5"/>
        <v>14.083333333333339</v>
      </c>
      <c r="Q16" s="47">
        <f t="shared" si="5"/>
        <v>2.666666666666667</v>
      </c>
      <c r="R16" s="27">
        <f t="shared" si="5"/>
        <v>14.75</v>
      </c>
    </row>
    <row r="17" spans="7:18" ht="21.5" customHeight="1" thickBot="1">
      <c r="M17" s="40"/>
      <c r="N17" s="29"/>
      <c r="O17" s="29"/>
      <c r="P17" s="29"/>
      <c r="Q17" s="29"/>
      <c r="R17" s="41"/>
    </row>
    <row r="18" spans="7:18" ht="21.5" customHeight="1" thickTop="1">
      <c r="G18" s="52"/>
      <c r="H18" s="52">
        <f>AVERAGE(L2:L3,L8:L9)</f>
        <v>8.25</v>
      </c>
      <c r="I18" s="52"/>
      <c r="J18" s="53">
        <f t="shared" ref="J18:J23" si="6">AVERAGE(L2,L8)</f>
        <v>9</v>
      </c>
      <c r="L18" t="s">
        <v>65</v>
      </c>
      <c r="M18" s="70">
        <v>11</v>
      </c>
      <c r="N18" s="70">
        <v>1</v>
      </c>
      <c r="O18" s="70">
        <v>2</v>
      </c>
      <c r="P18" s="70">
        <v>1</v>
      </c>
      <c r="Q18" s="70">
        <v>2</v>
      </c>
      <c r="R18" s="70">
        <v>5</v>
      </c>
    </row>
    <row r="19" spans="7:18" ht="21.5" customHeight="1">
      <c r="G19" s="52"/>
      <c r="H19" s="52">
        <f>AVERAGE(L4:L5,L10:L11)</f>
        <v>6.25</v>
      </c>
      <c r="I19" s="52"/>
      <c r="J19" s="53">
        <f t="shared" si="6"/>
        <v>7.5</v>
      </c>
    </row>
    <row r="20" spans="7:18" ht="21.5" customHeight="1">
      <c r="G20" s="52"/>
      <c r="H20" s="52">
        <f>AVERAGE(L6:L7,L12:L13)</f>
        <v>11.75</v>
      </c>
      <c r="I20" s="52"/>
      <c r="J20" s="53">
        <f t="shared" si="6"/>
        <v>7</v>
      </c>
      <c r="L20" s="75"/>
      <c r="M20" s="75" t="s">
        <v>65</v>
      </c>
      <c r="N20" s="75" t="s">
        <v>67</v>
      </c>
      <c r="O20" s="75" t="s">
        <v>68</v>
      </c>
      <c r="P20" s="75" t="s">
        <v>69</v>
      </c>
      <c r="Q20" s="75" t="s">
        <v>70</v>
      </c>
    </row>
    <row r="21" spans="7:18" ht="21.5" customHeight="1">
      <c r="G21" s="52"/>
      <c r="H21" s="53">
        <f>AVERAGE(L2,L4,L6,L8,L10,L12)</f>
        <v>9.8333333333333339</v>
      </c>
      <c r="I21" s="52"/>
      <c r="J21" s="53">
        <f t="shared" si="6"/>
        <v>5.5</v>
      </c>
      <c r="L21" s="75" t="s">
        <v>71</v>
      </c>
      <c r="M21" s="75">
        <v>1</v>
      </c>
      <c r="N21" s="75">
        <f>N16</f>
        <v>0.75</v>
      </c>
      <c r="O21" s="75">
        <f>N21/M21</f>
        <v>0.75</v>
      </c>
      <c r="P21" s="77">
        <f>O21/$O$25</f>
        <v>0.25423728813559321</v>
      </c>
      <c r="Q21" s="78">
        <f>1-_xlfn.F.DIST(P21,M21,$M$25,TRUE)</f>
        <v>0.63553491953824148</v>
      </c>
    </row>
    <row r="22" spans="7:18" ht="21.5" customHeight="1">
      <c r="G22" s="52"/>
      <c r="H22" s="53">
        <f>AVERAGE(L3,L5,L7,L9,L11,L13)</f>
        <v>7.666666666666667</v>
      </c>
      <c r="I22" s="52"/>
      <c r="J22" s="53">
        <f t="shared" si="6"/>
        <v>13.5</v>
      </c>
      <c r="L22" s="75" t="s">
        <v>72</v>
      </c>
      <c r="M22" s="75">
        <v>2</v>
      </c>
      <c r="N22" s="75">
        <f>O16</f>
        <v>62</v>
      </c>
      <c r="O22" s="75">
        <f t="shared" ref="O22:O25" si="7">N22/M22</f>
        <v>31</v>
      </c>
      <c r="P22" s="77">
        <f t="shared" ref="P22:P24" si="8">O22/$O$25</f>
        <v>10.508474576271185</v>
      </c>
      <c r="Q22" s="78">
        <f>1-_xlfn.F.DIST(P22,M22,$M$25,TRUE)</f>
        <v>1.6191388385846883E-2</v>
      </c>
    </row>
    <row r="23" spans="7:18" ht="21.5" customHeight="1">
      <c r="G23" s="52"/>
      <c r="H23" s="52">
        <f>AVERAGE(L2:L7)</f>
        <v>8.5</v>
      </c>
      <c r="I23" s="71"/>
      <c r="J23" s="53">
        <f t="shared" si="6"/>
        <v>10</v>
      </c>
      <c r="L23" s="75" t="s">
        <v>73</v>
      </c>
      <c r="M23" s="75">
        <v>1</v>
      </c>
      <c r="N23" s="76">
        <f>P16</f>
        <v>14.083333333333339</v>
      </c>
      <c r="O23" s="76">
        <f t="shared" si="7"/>
        <v>14.083333333333339</v>
      </c>
      <c r="P23" s="77">
        <f t="shared" si="8"/>
        <v>4.7740112994350303</v>
      </c>
      <c r="Q23" s="78">
        <f t="shared" ref="Q23:Q24" si="9">1-_xlfn.F.DIST(P23,M23,$M$25,TRUE)</f>
        <v>8.0608101445242664E-2</v>
      </c>
    </row>
    <row r="24" spans="7:18" ht="21.5" customHeight="1">
      <c r="G24" s="52"/>
      <c r="H24" s="52">
        <f>AVERAGE(L8:L13)</f>
        <v>9</v>
      </c>
      <c r="L24" s="75" t="s">
        <v>74</v>
      </c>
      <c r="M24" s="75">
        <v>2</v>
      </c>
      <c r="N24" s="76">
        <f>Q16</f>
        <v>2.666666666666667</v>
      </c>
      <c r="O24" s="76">
        <f t="shared" si="7"/>
        <v>1.3333333333333335</v>
      </c>
      <c r="P24" s="77">
        <f t="shared" si="8"/>
        <v>0.4519774011299435</v>
      </c>
      <c r="Q24" s="78">
        <f t="shared" si="9"/>
        <v>0.66003573698706886</v>
      </c>
    </row>
    <row r="25" spans="7:18" ht="21.5" customHeight="1">
      <c r="L25" s="75" t="s">
        <v>75</v>
      </c>
      <c r="M25" s="75">
        <v>5</v>
      </c>
      <c r="N25" s="75">
        <f>R16</f>
        <v>14.75</v>
      </c>
      <c r="O25" s="75">
        <f t="shared" si="7"/>
        <v>2.95</v>
      </c>
      <c r="P25" s="75"/>
      <c r="Q25" s="75"/>
    </row>
    <row r="26" spans="7:18" ht="21.5" customHeight="1">
      <c r="L26" s="75" t="s">
        <v>76</v>
      </c>
      <c r="M26" s="75">
        <v>11</v>
      </c>
      <c r="N26" s="75">
        <f>M16</f>
        <v>94.25</v>
      </c>
      <c r="O26" s="75"/>
      <c r="P26" s="75"/>
      <c r="Q26" s="75"/>
    </row>
    <row r="27" spans="7:18" ht="21.5" customHeight="1"/>
    <row r="28" spans="7:18" ht="21.5" customHeight="1">
      <c r="L28" s="52"/>
      <c r="M28" s="75" t="s">
        <v>65</v>
      </c>
      <c r="N28" s="75" t="s">
        <v>67</v>
      </c>
      <c r="O28" s="75" t="s">
        <v>68</v>
      </c>
      <c r="P28" s="75" t="s">
        <v>69</v>
      </c>
      <c r="Q28" s="75" t="s">
        <v>70</v>
      </c>
    </row>
    <row r="29" spans="7:18" ht="21.5" customHeight="1">
      <c r="L29" s="75" t="s">
        <v>79</v>
      </c>
      <c r="M29" s="75">
        <v>2</v>
      </c>
      <c r="N29" s="75">
        <v>62</v>
      </c>
      <c r="O29" s="75">
        <f>N29/M29</f>
        <v>31</v>
      </c>
      <c r="P29" s="77">
        <f>O29/$O$31</f>
        <v>13.651376146788991</v>
      </c>
      <c r="Q29" s="78">
        <f>1-_xlfn.F.DIST(P29,M29,$M$31,TRUE)</f>
        <v>2.6370944593073764E-3</v>
      </c>
    </row>
    <row r="30" spans="7:18" ht="21.5" customHeight="1">
      <c r="L30" s="75" t="s">
        <v>80</v>
      </c>
      <c r="M30" s="75">
        <v>1</v>
      </c>
      <c r="N30" s="76">
        <v>14.083333333333339</v>
      </c>
      <c r="O30" s="77">
        <f t="shared" ref="O30:O31" si="10">N30/M30</f>
        <v>14.083333333333339</v>
      </c>
      <c r="P30" s="77">
        <f>O30/$O$31</f>
        <v>6.201834862385323</v>
      </c>
      <c r="Q30" s="78">
        <f>1-_xlfn.F.DIST(P30,M30,$M$31,TRUE)</f>
        <v>3.7501867424999391E-2</v>
      </c>
    </row>
    <row r="31" spans="7:18" ht="21.5" customHeight="1">
      <c r="L31" s="75" t="s">
        <v>82</v>
      </c>
      <c r="M31" s="75">
        <f>M21+M24+M25</f>
        <v>8</v>
      </c>
      <c r="N31" s="78">
        <f>N21+N24+N25</f>
        <v>18.166666666666668</v>
      </c>
      <c r="O31" s="77">
        <f t="shared" si="10"/>
        <v>2.2708333333333335</v>
      </c>
      <c r="P31" s="75"/>
      <c r="Q31" s="75"/>
    </row>
    <row r="32" spans="7:18" ht="21.5" customHeight="1">
      <c r="L32" s="75" t="s">
        <v>81</v>
      </c>
      <c r="M32" s="75">
        <v>11</v>
      </c>
      <c r="N32" s="75">
        <v>94.25</v>
      </c>
      <c r="O32" s="75"/>
      <c r="P32" s="75"/>
      <c r="Q32" s="75"/>
    </row>
    <row r="33" ht="21.5" customHeight="1"/>
  </sheetData>
  <mergeCells count="4">
    <mergeCell ref="A8:A13"/>
    <mergeCell ref="A2:A7"/>
    <mergeCell ref="G2:G7"/>
    <mergeCell ref="G8:G13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2434-F2BC-4E65-A299-497C54E51CBD}">
  <dimension ref="A1:S40"/>
  <sheetViews>
    <sheetView tabSelected="1" workbookViewId="0">
      <selection activeCell="U20" sqref="U20"/>
    </sheetView>
  </sheetViews>
  <sheetFormatPr baseColWidth="10" defaultColWidth="8.83203125" defaultRowHeight="15"/>
  <cols>
    <col min="17" max="17" width="11.83203125" customWidth="1"/>
    <col min="18" max="18" width="12.83203125" customWidth="1"/>
  </cols>
  <sheetData>
    <row r="1" spans="1:19" ht="34" thickTop="1" thickBot="1">
      <c r="B1" s="21" t="s">
        <v>63</v>
      </c>
      <c r="C1" s="22" t="s">
        <v>21</v>
      </c>
      <c r="D1" s="23" t="s">
        <v>22</v>
      </c>
      <c r="E1" s="42" t="s">
        <v>20</v>
      </c>
      <c r="G1" s="68" t="s">
        <v>62</v>
      </c>
      <c r="H1" s="21" t="s">
        <v>64</v>
      </c>
      <c r="I1" s="67" t="s">
        <v>61</v>
      </c>
      <c r="J1" s="22" t="s">
        <v>21</v>
      </c>
      <c r="K1" s="23" t="s">
        <v>22</v>
      </c>
      <c r="L1" s="42" t="s">
        <v>20</v>
      </c>
    </row>
    <row r="2" spans="1:19" ht="19" thickTop="1">
      <c r="A2" s="87" t="s">
        <v>49</v>
      </c>
      <c r="B2" s="4" t="s">
        <v>0</v>
      </c>
      <c r="C2" s="5" t="s">
        <v>12</v>
      </c>
      <c r="D2" s="5" t="s">
        <v>24</v>
      </c>
      <c r="E2" s="6"/>
      <c r="G2" s="87" t="s">
        <v>49</v>
      </c>
      <c r="H2" s="4" t="s">
        <v>0</v>
      </c>
      <c r="I2" s="59">
        <v>4</v>
      </c>
      <c r="J2" s="5" t="s">
        <v>12</v>
      </c>
      <c r="K2" s="5" t="s">
        <v>24</v>
      </c>
      <c r="L2" s="6">
        <v>8</v>
      </c>
      <c r="M2">
        <f>L2-$L$15</f>
        <v>-0.75</v>
      </c>
      <c r="N2">
        <f>$H$23-$L$15</f>
        <v>-0.25</v>
      </c>
      <c r="O2">
        <f>$H$18-$L$15</f>
        <v>-0.5</v>
      </c>
      <c r="P2" s="73">
        <f>$H$21-$L$15</f>
        <v>1.0833333333333339</v>
      </c>
      <c r="Q2" s="73">
        <f>$J$18-$L$15-O2-P2</f>
        <v>-0.33333333333333393</v>
      </c>
      <c r="R2" s="72">
        <f>($H$25-$L$15)-N2-O2</f>
        <v>-1</v>
      </c>
      <c r="S2" s="72">
        <f>M2-N2-($J$18-$L$15)-($H$25-$L$15)+N2+O2</f>
        <v>0.25</v>
      </c>
    </row>
    <row r="3" spans="1:19" ht="19" thickBot="1">
      <c r="A3" s="88"/>
      <c r="B3" s="9" t="s">
        <v>1</v>
      </c>
      <c r="C3" s="10" t="s">
        <v>12</v>
      </c>
      <c r="D3" s="10" t="s">
        <v>24</v>
      </c>
      <c r="E3" s="11"/>
      <c r="G3" s="88"/>
      <c r="H3" s="9" t="s">
        <v>52</v>
      </c>
      <c r="I3" s="62">
        <v>3</v>
      </c>
      <c r="J3" s="10" t="s">
        <v>12</v>
      </c>
      <c r="K3" s="10" t="s">
        <v>25</v>
      </c>
      <c r="L3" s="11">
        <v>6</v>
      </c>
      <c r="M3">
        <f t="shared" ref="M3:M13" si="0">L3-$L$15</f>
        <v>-2.75</v>
      </c>
      <c r="N3">
        <f t="shared" ref="N3:N7" si="1">$H$23-$L$15</f>
        <v>-0.25</v>
      </c>
      <c r="O3">
        <f>$H$18-$L$15</f>
        <v>-0.5</v>
      </c>
      <c r="P3" s="73">
        <f>$H$22-$L$15</f>
        <v>-1.083333333333333</v>
      </c>
      <c r="Q3" s="73">
        <f>$J$19-$L$15-O3-P3</f>
        <v>0.33333333333333304</v>
      </c>
      <c r="R3" s="72">
        <f>($H$25-$L$15)-N3-O3</f>
        <v>-1</v>
      </c>
      <c r="S3" s="72">
        <f>M3-N3-($J$19-$L$15)-($H$25-$L$15)+N3+O3</f>
        <v>-0.25</v>
      </c>
    </row>
    <row r="4" spans="1:19" ht="19" thickTop="1">
      <c r="A4" s="88"/>
      <c r="B4" s="4" t="s">
        <v>2</v>
      </c>
      <c r="C4" s="5" t="s">
        <v>12</v>
      </c>
      <c r="D4" s="5" t="s">
        <v>25</v>
      </c>
      <c r="E4" s="6"/>
      <c r="G4" s="88"/>
      <c r="H4" s="4" t="s">
        <v>54</v>
      </c>
      <c r="I4" s="59">
        <v>2</v>
      </c>
      <c r="J4" s="5" t="s">
        <v>23</v>
      </c>
      <c r="K4" s="5" t="s">
        <v>24</v>
      </c>
      <c r="L4" s="6">
        <v>9</v>
      </c>
      <c r="M4">
        <f t="shared" si="0"/>
        <v>0.25</v>
      </c>
      <c r="N4">
        <f t="shared" si="1"/>
        <v>-0.25</v>
      </c>
      <c r="O4">
        <f>$H$19-$L$15</f>
        <v>-2.5</v>
      </c>
      <c r="P4" s="73">
        <f>$H$21-$L$15</f>
        <v>1.0833333333333339</v>
      </c>
      <c r="Q4" s="73">
        <f>$J$20-$L$15-O4-P4</f>
        <v>-0.33333333333333393</v>
      </c>
      <c r="R4" s="72">
        <f>($H$26-$L$15)-N4-O4</f>
        <v>1</v>
      </c>
      <c r="S4" s="72">
        <f>M4-N4-($J$20-$L$15)-($H$26-$L$15)+N4+O4</f>
        <v>1.25</v>
      </c>
    </row>
    <row r="5" spans="1:19" ht="19" thickBot="1">
      <c r="A5" s="88"/>
      <c r="B5" s="9" t="s">
        <v>3</v>
      </c>
      <c r="C5" s="10" t="s">
        <v>12</v>
      </c>
      <c r="D5" s="10" t="s">
        <v>25</v>
      </c>
      <c r="E5" s="11"/>
      <c r="G5" s="88"/>
      <c r="H5" s="9" t="s">
        <v>56</v>
      </c>
      <c r="I5" s="62">
        <v>1</v>
      </c>
      <c r="J5" s="10" t="s">
        <v>23</v>
      </c>
      <c r="K5" s="10" t="s">
        <v>25</v>
      </c>
      <c r="L5" s="11">
        <v>5</v>
      </c>
      <c r="M5">
        <f t="shared" si="0"/>
        <v>-3.75</v>
      </c>
      <c r="N5">
        <f t="shared" si="1"/>
        <v>-0.25</v>
      </c>
      <c r="O5">
        <f>$H$19-$L$15</f>
        <v>-2.5</v>
      </c>
      <c r="P5" s="73">
        <f>$H$22-$L$15</f>
        <v>-1.083333333333333</v>
      </c>
      <c r="Q5" s="73">
        <f>$J$21-$L$15-O5-P5</f>
        <v>0.33333333333333304</v>
      </c>
      <c r="R5" s="72">
        <f>($H$26-$L$15)-N5-O5</f>
        <v>1</v>
      </c>
      <c r="S5" s="72">
        <f>M5-N5-($J$21-$L$15)-($H$26-$L$15)+N5+O5</f>
        <v>-1.25</v>
      </c>
    </row>
    <row r="6" spans="1:19" ht="19" thickTop="1">
      <c r="A6" s="88"/>
      <c r="B6" s="4" t="s">
        <v>4</v>
      </c>
      <c r="C6" s="5" t="s">
        <v>23</v>
      </c>
      <c r="D6" s="5" t="s">
        <v>24</v>
      </c>
      <c r="E6" s="6"/>
      <c r="G6" s="88"/>
      <c r="H6" s="4" t="s">
        <v>58</v>
      </c>
      <c r="I6" s="59">
        <v>5</v>
      </c>
      <c r="J6" s="5" t="s">
        <v>14</v>
      </c>
      <c r="K6" s="5" t="s">
        <v>24</v>
      </c>
      <c r="L6" s="6">
        <v>13</v>
      </c>
      <c r="M6">
        <f t="shared" si="0"/>
        <v>4.25</v>
      </c>
      <c r="N6">
        <f t="shared" si="1"/>
        <v>-0.25</v>
      </c>
      <c r="O6">
        <f>$H$20-$L$15</f>
        <v>3</v>
      </c>
      <c r="P6" s="73">
        <f>$H$21-$L$15</f>
        <v>1.0833333333333339</v>
      </c>
      <c r="Q6" s="73">
        <f>$J$22-$L$15-O6-P6</f>
        <v>0.66666666666666607</v>
      </c>
      <c r="R6" s="72">
        <f>($H$27-$L$15)-N6-O6</f>
        <v>0</v>
      </c>
      <c r="S6" s="72">
        <f>M6-N6-($J$22-$L$15)-($H$27-$L$15)+N6+O6</f>
        <v>-0.25</v>
      </c>
    </row>
    <row r="7" spans="1:19" ht="19" thickBot="1">
      <c r="A7" s="89"/>
      <c r="B7" s="9" t="s">
        <v>5</v>
      </c>
      <c r="C7" s="10" t="s">
        <v>23</v>
      </c>
      <c r="D7" s="10" t="s">
        <v>24</v>
      </c>
      <c r="E7" s="11"/>
      <c r="G7" s="89"/>
      <c r="H7" s="64" t="s">
        <v>60</v>
      </c>
      <c r="I7" s="20">
        <v>6</v>
      </c>
      <c r="J7" s="63" t="s">
        <v>27</v>
      </c>
      <c r="K7" s="63" t="s">
        <v>25</v>
      </c>
      <c r="L7" s="65">
        <v>10</v>
      </c>
      <c r="M7">
        <f t="shared" si="0"/>
        <v>1.25</v>
      </c>
      <c r="N7">
        <f t="shared" si="1"/>
        <v>-0.25</v>
      </c>
      <c r="O7">
        <f>$H$20-$L$15</f>
        <v>3</v>
      </c>
      <c r="P7" s="73">
        <f>$H$22-$L$15</f>
        <v>-1.083333333333333</v>
      </c>
      <c r="Q7" s="73">
        <f>$J$23-$L$15-O7-P7</f>
        <v>-0.66666666666666696</v>
      </c>
      <c r="R7" s="72">
        <f>($H$27-$L$15)-N7-O7</f>
        <v>0</v>
      </c>
      <c r="S7" s="72">
        <f>M7-N7-($J$23-$L$15)-($H$27-$L$15)+N7+O7</f>
        <v>0.25</v>
      </c>
    </row>
    <row r="8" spans="1:19" ht="19" thickTop="1">
      <c r="A8" s="87" t="s">
        <v>50</v>
      </c>
      <c r="B8" s="4" t="s">
        <v>6</v>
      </c>
      <c r="C8" s="5" t="s">
        <v>23</v>
      </c>
      <c r="D8" s="5" t="s">
        <v>25</v>
      </c>
      <c r="E8" s="6"/>
      <c r="G8" s="87" t="s">
        <v>50</v>
      </c>
      <c r="H8" s="4" t="s">
        <v>51</v>
      </c>
      <c r="I8" s="59">
        <v>12</v>
      </c>
      <c r="J8" s="66" t="s">
        <v>12</v>
      </c>
      <c r="K8" s="66" t="s">
        <v>24</v>
      </c>
      <c r="L8" s="6">
        <v>10</v>
      </c>
      <c r="M8">
        <f t="shared" si="0"/>
        <v>1.25</v>
      </c>
      <c r="N8">
        <f>$H$24-$L$15</f>
        <v>0.25</v>
      </c>
      <c r="O8">
        <f>$H$18-$L$15</f>
        <v>-0.5</v>
      </c>
      <c r="P8" s="73">
        <f>$H$21-$L$15</f>
        <v>1.0833333333333339</v>
      </c>
      <c r="Q8" s="73">
        <f>$J$18-$L$15-O8-P8</f>
        <v>-0.33333333333333393</v>
      </c>
      <c r="R8" s="72">
        <f>($J$25-$L$15)-N8-O8</f>
        <v>1</v>
      </c>
      <c r="S8" s="72">
        <f>M8-N8-($J$18-$L$15)-($J$25-$L$15)+N8+O8</f>
        <v>-0.25</v>
      </c>
    </row>
    <row r="9" spans="1:19" ht="19" thickBot="1">
      <c r="A9" s="88"/>
      <c r="B9" s="9" t="s">
        <v>7</v>
      </c>
      <c r="C9" s="10" t="s">
        <v>23</v>
      </c>
      <c r="D9" s="10" t="s">
        <v>25</v>
      </c>
      <c r="E9" s="11"/>
      <c r="G9" s="88"/>
      <c r="H9" s="9" t="s">
        <v>53</v>
      </c>
      <c r="I9" s="62">
        <v>11</v>
      </c>
      <c r="J9" s="10" t="s">
        <v>12</v>
      </c>
      <c r="K9" s="10" t="s">
        <v>25</v>
      </c>
      <c r="L9" s="11">
        <v>9</v>
      </c>
      <c r="M9">
        <f t="shared" si="0"/>
        <v>0.25</v>
      </c>
      <c r="N9">
        <f t="shared" ref="N9:N13" si="2">$H$24-$L$15</f>
        <v>0.25</v>
      </c>
      <c r="O9">
        <f>$H$18-$L$15</f>
        <v>-0.5</v>
      </c>
      <c r="P9" s="73">
        <f>$H$22-$L$15</f>
        <v>-1.083333333333333</v>
      </c>
      <c r="Q9" s="73">
        <f>$J$19-$L$15-O9-P9</f>
        <v>0.33333333333333304</v>
      </c>
      <c r="R9" s="72">
        <f>($J$25-$L$15)-N9-O9</f>
        <v>1</v>
      </c>
      <c r="S9" s="72">
        <f>M9-N9-($J$19-$L$15)-($J$25-$L$15)+N9+O9</f>
        <v>0.25</v>
      </c>
    </row>
    <row r="10" spans="1:19" ht="19" thickTop="1">
      <c r="A10" s="88"/>
      <c r="B10" s="4" t="s">
        <v>8</v>
      </c>
      <c r="C10" s="5" t="s">
        <v>14</v>
      </c>
      <c r="D10" s="5" t="s">
        <v>24</v>
      </c>
      <c r="E10" s="6"/>
      <c r="G10" s="88"/>
      <c r="H10" s="4" t="s">
        <v>55</v>
      </c>
      <c r="I10" s="59">
        <v>9</v>
      </c>
      <c r="J10" s="5" t="s">
        <v>23</v>
      </c>
      <c r="K10" s="5" t="s">
        <v>24</v>
      </c>
      <c r="L10" s="6">
        <v>5</v>
      </c>
      <c r="M10">
        <f t="shared" si="0"/>
        <v>-3.75</v>
      </c>
      <c r="N10">
        <f t="shared" si="2"/>
        <v>0.25</v>
      </c>
      <c r="O10">
        <f>$H$19-$L$15</f>
        <v>-2.5</v>
      </c>
      <c r="P10" s="73">
        <f>$H$21-$L$15</f>
        <v>1.0833333333333339</v>
      </c>
      <c r="Q10" s="73">
        <f>$J$20-$L$15-O10-P10</f>
        <v>-0.33333333333333393</v>
      </c>
      <c r="R10" s="72">
        <f>($J$26-$L$15)-N10-O10</f>
        <v>-1</v>
      </c>
      <c r="S10" s="72">
        <f>M10-N10-($J$20-$L$15)-($J$26-$L$15)+N10+O10</f>
        <v>-1.25</v>
      </c>
    </row>
    <row r="11" spans="1:19" ht="19" thickBot="1">
      <c r="A11" s="88"/>
      <c r="B11" s="9" t="s">
        <v>9</v>
      </c>
      <c r="C11" s="10" t="s">
        <v>14</v>
      </c>
      <c r="D11" s="10" t="s">
        <v>24</v>
      </c>
      <c r="E11" s="11"/>
      <c r="G11" s="88"/>
      <c r="H11" s="9" t="s">
        <v>57</v>
      </c>
      <c r="I11" s="62">
        <v>10</v>
      </c>
      <c r="J11" s="10" t="s">
        <v>23</v>
      </c>
      <c r="K11" s="10" t="s">
        <v>25</v>
      </c>
      <c r="L11" s="11">
        <v>6</v>
      </c>
      <c r="M11">
        <f t="shared" si="0"/>
        <v>-2.75</v>
      </c>
      <c r="N11">
        <f t="shared" si="2"/>
        <v>0.25</v>
      </c>
      <c r="O11">
        <f>$H$19-$L$15</f>
        <v>-2.5</v>
      </c>
      <c r="P11" s="73">
        <f>$H$22-$L$15</f>
        <v>-1.083333333333333</v>
      </c>
      <c r="Q11" s="73">
        <f>$J$21-$L$15-O11-P11</f>
        <v>0.33333333333333304</v>
      </c>
      <c r="R11" s="72">
        <f>($J$26-$L$15)-N11-O11</f>
        <v>-1</v>
      </c>
      <c r="S11" s="72">
        <f>M11-N11-($J$21-$L$15)-($J$26-$L$15)+N11+O11</f>
        <v>1.25</v>
      </c>
    </row>
    <row r="12" spans="1:19" ht="19" thickTop="1">
      <c r="A12" s="88"/>
      <c r="B12" s="4" t="s">
        <v>10</v>
      </c>
      <c r="C12" s="5" t="s">
        <v>27</v>
      </c>
      <c r="D12" s="5" t="s">
        <v>25</v>
      </c>
      <c r="E12" s="6"/>
      <c r="G12" s="88"/>
      <c r="H12" s="4" t="s">
        <v>59</v>
      </c>
      <c r="I12" s="59">
        <v>7</v>
      </c>
      <c r="J12" s="5" t="s">
        <v>14</v>
      </c>
      <c r="K12" s="5" t="s">
        <v>24</v>
      </c>
      <c r="L12" s="6">
        <v>14</v>
      </c>
      <c r="M12">
        <f t="shared" si="0"/>
        <v>5.25</v>
      </c>
      <c r="N12">
        <f t="shared" si="2"/>
        <v>0.25</v>
      </c>
      <c r="O12">
        <f>$H$20-$L$15</f>
        <v>3</v>
      </c>
      <c r="P12" s="73">
        <f>$H$21-$L$15</f>
        <v>1.0833333333333339</v>
      </c>
      <c r="Q12" s="73">
        <f>$J$22-$L$15-O12-P12</f>
        <v>0.66666666666666607</v>
      </c>
      <c r="R12" s="72">
        <f>($J$27-$L$15)-N12-O12</f>
        <v>0</v>
      </c>
      <c r="S12" s="72">
        <f>M12-N12-($J$22-$L$15)-($J$27-$L$15)+N12+O12</f>
        <v>0.25</v>
      </c>
    </row>
    <row r="13" spans="1:19" ht="19" thickBot="1">
      <c r="A13" s="89"/>
      <c r="B13" s="9" t="s">
        <v>11</v>
      </c>
      <c r="C13" s="10" t="s">
        <v>27</v>
      </c>
      <c r="D13" s="10" t="s">
        <v>25</v>
      </c>
      <c r="E13" s="11"/>
      <c r="G13" s="89"/>
      <c r="H13" s="9" t="s">
        <v>11</v>
      </c>
      <c r="I13" s="62">
        <v>8</v>
      </c>
      <c r="J13" s="10" t="s">
        <v>27</v>
      </c>
      <c r="K13" s="10" t="s">
        <v>25</v>
      </c>
      <c r="L13" s="11">
        <v>10</v>
      </c>
      <c r="M13">
        <f t="shared" si="0"/>
        <v>1.25</v>
      </c>
      <c r="N13">
        <f t="shared" si="2"/>
        <v>0.25</v>
      </c>
      <c r="O13">
        <f>$H$20-$L$15</f>
        <v>3</v>
      </c>
      <c r="P13" s="73">
        <f>$H$22-$L$15</f>
        <v>-1.083333333333333</v>
      </c>
      <c r="Q13" s="73">
        <f>$J$23-$L$15-O13-P13</f>
        <v>-0.66666666666666696</v>
      </c>
      <c r="R13" s="72">
        <f>($J$27-$L$15)-N13-O13</f>
        <v>0</v>
      </c>
      <c r="S13" s="72">
        <f>M13-N13-($J$23-$L$15)-($J$27-$L$15)+N13+O13</f>
        <v>-0.25</v>
      </c>
    </row>
    <row r="14" spans="1:19" ht="17" thickTop="1">
      <c r="K14" s="69" t="s">
        <v>17</v>
      </c>
      <c r="L14" s="70">
        <f>SUM(L2:L13)</f>
        <v>105</v>
      </c>
      <c r="M14" s="70">
        <f>SUM(M2:M13)</f>
        <v>0</v>
      </c>
      <c r="N14" s="70">
        <f t="shared" ref="N14:R14" si="3">SUM(N2:N13)</f>
        <v>0</v>
      </c>
      <c r="O14" s="70">
        <f t="shared" si="3"/>
        <v>0</v>
      </c>
      <c r="P14" s="74">
        <f t="shared" si="3"/>
        <v>5.3290705182007514E-15</v>
      </c>
      <c r="Q14" s="74">
        <f t="shared" si="3"/>
        <v>-5.3290705182007514E-15</v>
      </c>
      <c r="R14" s="70">
        <f t="shared" si="3"/>
        <v>0</v>
      </c>
      <c r="S14" s="70">
        <f t="shared" ref="S14" si="4">SUM(S2:S13)</f>
        <v>0</v>
      </c>
    </row>
    <row r="15" spans="1:19" ht="17" thickBot="1">
      <c r="K15" s="69" t="s">
        <v>18</v>
      </c>
      <c r="L15" s="70">
        <f>AVERAGE(L2:L13)</f>
        <v>8.75</v>
      </c>
      <c r="M15" s="70">
        <f>AVERAGE(M2:M13)</f>
        <v>0</v>
      </c>
      <c r="N15" s="70">
        <f t="shared" ref="N15:R15" si="5">AVERAGE(N2:N13)</f>
        <v>0</v>
      </c>
      <c r="O15" s="70">
        <f t="shared" si="5"/>
        <v>0</v>
      </c>
      <c r="P15" s="74">
        <f t="shared" si="5"/>
        <v>4.4408920985006262E-16</v>
      </c>
      <c r="Q15" s="74">
        <f t="shared" si="5"/>
        <v>-4.4408920985006262E-16</v>
      </c>
      <c r="R15" s="70">
        <f t="shared" si="5"/>
        <v>0</v>
      </c>
      <c r="S15" s="70">
        <f t="shared" ref="S15" si="6">AVERAGE(S2:S13)</f>
        <v>0</v>
      </c>
    </row>
    <row r="16" spans="1:19" ht="16" thickTop="1">
      <c r="L16" t="s">
        <v>19</v>
      </c>
      <c r="M16" s="38">
        <f>SUMSQ(M2:M13)</f>
        <v>94.25</v>
      </c>
      <c r="N16" s="39">
        <f t="shared" ref="N16:R16" si="7">SUMSQ(N2:N13)</f>
        <v>0.75</v>
      </c>
      <c r="O16" s="39">
        <f t="shared" si="7"/>
        <v>62</v>
      </c>
      <c r="P16" s="47">
        <f t="shared" si="7"/>
        <v>14.083333333333339</v>
      </c>
      <c r="Q16" s="47">
        <f t="shared" si="7"/>
        <v>2.666666666666667</v>
      </c>
      <c r="R16" s="79">
        <f t="shared" si="7"/>
        <v>8</v>
      </c>
      <c r="S16" s="27">
        <f t="shared" ref="S16" si="8">SUMSQ(S2:S13)</f>
        <v>6.75</v>
      </c>
    </row>
    <row r="17" spans="7:19" ht="21.5" customHeight="1" thickBot="1">
      <c r="M17" s="40"/>
      <c r="N17" s="29"/>
      <c r="O17" s="29"/>
      <c r="P17" s="29"/>
      <c r="Q17" s="29"/>
      <c r="R17" s="44"/>
      <c r="S17" s="80"/>
    </row>
    <row r="18" spans="7:19" ht="21.5" customHeight="1" thickTop="1">
      <c r="G18" s="52"/>
      <c r="H18" s="52">
        <f>AVERAGE(L2:L3,L8:L9)</f>
        <v>8.25</v>
      </c>
      <c r="I18" s="52"/>
      <c r="J18" s="53">
        <f t="shared" ref="J18:J23" si="9">AVERAGE(L2,L8)</f>
        <v>9</v>
      </c>
      <c r="L18" t="s">
        <v>65</v>
      </c>
      <c r="M18" s="70">
        <v>11</v>
      </c>
      <c r="N18" s="70">
        <v>1</v>
      </c>
      <c r="O18" s="70">
        <v>2</v>
      </c>
      <c r="P18" s="70">
        <v>1</v>
      </c>
      <c r="Q18" s="70">
        <v>2</v>
      </c>
      <c r="R18" s="70">
        <v>5</v>
      </c>
    </row>
    <row r="19" spans="7:19" ht="21.5" customHeight="1">
      <c r="G19" s="52"/>
      <c r="H19" s="52">
        <f>AVERAGE(L4:L5,L10:L11)</f>
        <v>6.25</v>
      </c>
      <c r="I19" s="52"/>
      <c r="J19" s="53">
        <f t="shared" si="9"/>
        <v>7.5</v>
      </c>
    </row>
    <row r="20" spans="7:19" ht="21.5" customHeight="1">
      <c r="G20" s="52"/>
      <c r="H20" s="52">
        <f>AVERAGE(L6:L7,L12:L13)</f>
        <v>11.75</v>
      </c>
      <c r="I20" s="52"/>
      <c r="J20" s="53">
        <f t="shared" si="9"/>
        <v>7</v>
      </c>
      <c r="L20" s="75"/>
      <c r="M20" s="75" t="s">
        <v>65</v>
      </c>
      <c r="N20" s="75" t="s">
        <v>67</v>
      </c>
      <c r="O20" s="75" t="s">
        <v>68</v>
      </c>
      <c r="P20" s="75" t="s">
        <v>69</v>
      </c>
      <c r="Q20" s="75" t="s">
        <v>70</v>
      </c>
    </row>
    <row r="21" spans="7:19" ht="21.5" customHeight="1">
      <c r="G21" s="52"/>
      <c r="H21" s="53">
        <f>AVERAGE(L2,L4,L6,L8,L10,L12)</f>
        <v>9.8333333333333339</v>
      </c>
      <c r="I21" s="52"/>
      <c r="J21" s="53">
        <f t="shared" si="9"/>
        <v>5.5</v>
      </c>
      <c r="L21" s="75" t="s">
        <v>71</v>
      </c>
      <c r="M21" s="75">
        <v>1</v>
      </c>
      <c r="N21" s="75">
        <f>N16</f>
        <v>0.75</v>
      </c>
      <c r="O21" s="75">
        <f>N21/M21</f>
        <v>0.75</v>
      </c>
      <c r="P21" s="77">
        <f>O21/$O$26</f>
        <v>0.33333333333333331</v>
      </c>
      <c r="Q21" s="78">
        <f>1-_xlfn.F.DIST(P21,M21,$M$26,TRUE)</f>
        <v>0.60418130359059219</v>
      </c>
    </row>
    <row r="22" spans="7:19" ht="21.5" customHeight="1">
      <c r="G22" s="52"/>
      <c r="H22" s="53">
        <f>AVERAGE(L3,L5,L7,L9,L11,L13)</f>
        <v>7.666666666666667</v>
      </c>
      <c r="I22" s="52"/>
      <c r="J22" s="53">
        <f t="shared" si="9"/>
        <v>13.5</v>
      </c>
      <c r="L22" s="75" t="s">
        <v>72</v>
      </c>
      <c r="M22" s="75">
        <v>2</v>
      </c>
      <c r="N22" s="75">
        <f>O16</f>
        <v>62</v>
      </c>
      <c r="O22" s="75">
        <f t="shared" ref="O22:O26" si="10">N22/M22</f>
        <v>31</v>
      </c>
      <c r="P22" s="77">
        <f>O22/$O$26</f>
        <v>13.777777777777779</v>
      </c>
      <c r="Q22" s="78">
        <f>1-_xlfn.F.DIST(P22,M22,$M$26,TRUE)</f>
        <v>3.0764269379806919E-2</v>
      </c>
    </row>
    <row r="23" spans="7:19" ht="21.5" customHeight="1">
      <c r="G23" s="52"/>
      <c r="H23" s="52">
        <f>AVERAGE(L2:L7)</f>
        <v>8.5</v>
      </c>
      <c r="I23" s="71"/>
      <c r="J23" s="53">
        <f t="shared" si="9"/>
        <v>10</v>
      </c>
      <c r="L23" s="75" t="s">
        <v>77</v>
      </c>
      <c r="M23" s="75">
        <v>2</v>
      </c>
      <c r="N23" s="75">
        <f>R16</f>
        <v>8</v>
      </c>
      <c r="O23" s="75">
        <f>N23/M23</f>
        <v>4</v>
      </c>
      <c r="P23" s="77">
        <f>O23/$O$26</f>
        <v>1.7777777777777777</v>
      </c>
      <c r="Q23" s="78">
        <f>1-_xlfn.F.DIST(P23,M23,$M$26,TRUE)</f>
        <v>0.30957624543167361</v>
      </c>
    </row>
    <row r="24" spans="7:19" ht="21.5" customHeight="1">
      <c r="G24" s="52"/>
      <c r="H24" s="52">
        <f>AVERAGE(L8:L13)</f>
        <v>9</v>
      </c>
      <c r="L24" s="75" t="s">
        <v>73</v>
      </c>
      <c r="M24" s="75">
        <v>1</v>
      </c>
      <c r="N24" s="76">
        <f>P16</f>
        <v>14.083333333333339</v>
      </c>
      <c r="O24" s="76">
        <f t="shared" si="10"/>
        <v>14.083333333333339</v>
      </c>
      <c r="P24" s="77">
        <f>O24/$O$26</f>
        <v>6.2592592592592622</v>
      </c>
      <c r="Q24" s="78">
        <f t="shared" ref="Q24:Q25" si="11">1-_xlfn.F.DIST(P24,M24,$M$26,TRUE)</f>
        <v>8.7563652434571537E-2</v>
      </c>
    </row>
    <row r="25" spans="7:19" ht="21.5" customHeight="1">
      <c r="G25" s="52"/>
      <c r="H25" s="52">
        <f>AVERAGE(L2:L3)</f>
        <v>7</v>
      </c>
      <c r="I25" s="52"/>
      <c r="J25" s="52">
        <f>AVERAGE(L8:L9)</f>
        <v>9.5</v>
      </c>
      <c r="L25" s="75" t="s">
        <v>74</v>
      </c>
      <c r="M25" s="75">
        <v>2</v>
      </c>
      <c r="N25" s="76">
        <f>Q16</f>
        <v>2.666666666666667</v>
      </c>
      <c r="O25" s="76">
        <f t="shared" si="10"/>
        <v>1.3333333333333335</v>
      </c>
      <c r="P25" s="77">
        <f>O25/$O$26</f>
        <v>0.59259259259259267</v>
      </c>
      <c r="Q25" s="78">
        <f t="shared" si="11"/>
        <v>0.6068898345589756</v>
      </c>
    </row>
    <row r="26" spans="7:19" ht="21.5" customHeight="1">
      <c r="G26" s="52"/>
      <c r="H26" s="52">
        <f>AVERAGE(L4:L5)</f>
        <v>7</v>
      </c>
      <c r="I26" s="52"/>
      <c r="J26" s="52">
        <f>AVERAGE(L10:L11)</f>
        <v>5.5</v>
      </c>
      <c r="L26" s="75" t="s">
        <v>78</v>
      </c>
      <c r="M26" s="75">
        <v>3</v>
      </c>
      <c r="N26" s="75">
        <f>S16</f>
        <v>6.75</v>
      </c>
      <c r="O26" s="75">
        <f t="shared" si="10"/>
        <v>2.25</v>
      </c>
      <c r="P26" s="75"/>
      <c r="Q26" s="75"/>
    </row>
    <row r="27" spans="7:19" ht="21.5" customHeight="1">
      <c r="G27" s="52"/>
      <c r="H27" s="52">
        <f>AVERAGE(L6:L7)</f>
        <v>11.5</v>
      </c>
      <c r="I27" s="52"/>
      <c r="J27" s="52">
        <f>AVERAGE(L12:L13)</f>
        <v>12</v>
      </c>
      <c r="L27" s="75" t="s">
        <v>76</v>
      </c>
      <c r="M27" s="75">
        <v>11</v>
      </c>
      <c r="N27" s="75">
        <f>M16</f>
        <v>94.25</v>
      </c>
      <c r="O27" s="75"/>
      <c r="P27" s="75"/>
      <c r="Q27" s="75"/>
    </row>
    <row r="29" spans="7:19" ht="21.5" customHeight="1">
      <c r="L29" s="52"/>
      <c r="M29" s="75" t="s">
        <v>65</v>
      </c>
      <c r="N29" s="75" t="s">
        <v>67</v>
      </c>
      <c r="O29" s="75" t="s">
        <v>68</v>
      </c>
      <c r="P29" s="75" t="s">
        <v>69</v>
      </c>
      <c r="Q29" s="75" t="s">
        <v>70</v>
      </c>
    </row>
    <row r="30" spans="7:19" ht="21.5" customHeight="1">
      <c r="L30" s="75" t="s">
        <v>79</v>
      </c>
      <c r="M30" s="75">
        <v>2</v>
      </c>
      <c r="N30" s="75">
        <v>62</v>
      </c>
      <c r="O30" s="75">
        <f>N30/M30</f>
        <v>31</v>
      </c>
      <c r="P30" s="77">
        <f>O30/O31</f>
        <v>10.62857142857143</v>
      </c>
      <c r="Q30" s="78">
        <f>1-_xlfn.F.DIST(P30,M30,$M$31,TRUE)</f>
        <v>4.3493305284785455E-2</v>
      </c>
    </row>
    <row r="31" spans="7:19" ht="21.5" customHeight="1">
      <c r="L31" s="75" t="s">
        <v>77</v>
      </c>
      <c r="M31" s="75">
        <f>M21+M23</f>
        <v>3</v>
      </c>
      <c r="N31" s="75">
        <f>N21+N23</f>
        <v>8.75</v>
      </c>
      <c r="O31" s="75">
        <f t="shared" ref="O31:O33" si="12">N31/M31</f>
        <v>2.9166666666666665</v>
      </c>
      <c r="P31" s="77">
        <f>O31/O33</f>
        <v>1.5486725663716812</v>
      </c>
      <c r="Q31" s="78">
        <f>1-_xlfn.F.DIST(P31,M31,M33,TRUE)</f>
        <v>0.31157887778385995</v>
      </c>
    </row>
    <row r="32" spans="7:19" ht="21.5" customHeight="1">
      <c r="L32" s="75" t="s">
        <v>80</v>
      </c>
      <c r="M32" s="75">
        <v>1</v>
      </c>
      <c r="N32" s="76">
        <v>14.083333333333339</v>
      </c>
      <c r="O32" s="75">
        <f t="shared" si="12"/>
        <v>14.083333333333339</v>
      </c>
      <c r="P32" s="77">
        <f>O32/O33</f>
        <v>7.4778761061946923</v>
      </c>
      <c r="Q32" s="78">
        <f>1-_xlfn.F.DIST(P32,M32,$M$33,TRUE)</f>
        <v>4.1056337480218641E-2</v>
      </c>
    </row>
    <row r="33" spans="12:17" ht="21.5" customHeight="1">
      <c r="L33" s="75" t="s">
        <v>78</v>
      </c>
      <c r="M33" s="75">
        <f>M25+M26</f>
        <v>5</v>
      </c>
      <c r="N33" s="78">
        <f>N25+N26</f>
        <v>9.4166666666666679</v>
      </c>
      <c r="O33" s="75">
        <f t="shared" si="12"/>
        <v>1.8833333333333335</v>
      </c>
      <c r="P33" s="75"/>
      <c r="Q33" s="75"/>
    </row>
    <row r="34" spans="12:17" ht="21.5" customHeight="1">
      <c r="L34" s="75" t="s">
        <v>81</v>
      </c>
      <c r="M34" s="75">
        <v>11</v>
      </c>
      <c r="N34" s="75">
        <v>94.25</v>
      </c>
      <c r="O34" s="75"/>
      <c r="P34" s="75"/>
      <c r="Q34" s="75"/>
    </row>
    <row r="36" spans="12:17" ht="21.5" customHeight="1">
      <c r="L36" s="52"/>
      <c r="M36" s="75" t="s">
        <v>65</v>
      </c>
      <c r="N36" s="75" t="s">
        <v>67</v>
      </c>
      <c r="O36" s="75" t="s">
        <v>68</v>
      </c>
      <c r="P36" s="75" t="s">
        <v>69</v>
      </c>
      <c r="Q36" s="75" t="s">
        <v>70</v>
      </c>
    </row>
    <row r="37" spans="12:17" ht="21.5" customHeight="1">
      <c r="L37" s="75" t="s">
        <v>79</v>
      </c>
      <c r="M37" s="75">
        <v>2</v>
      </c>
      <c r="N37" s="75">
        <v>62</v>
      </c>
      <c r="O37" s="75">
        <f>N37/M37</f>
        <v>31</v>
      </c>
      <c r="P37" s="77">
        <f>O37/$O$39</f>
        <v>13.651376146788991</v>
      </c>
      <c r="Q37" s="78">
        <f>1-_xlfn.F.DIST(P37,M37,M39,TRUE)</f>
        <v>2.6370944593073764E-3</v>
      </c>
    </row>
    <row r="38" spans="12:17" ht="21.5" customHeight="1">
      <c r="L38" s="75" t="s">
        <v>80</v>
      </c>
      <c r="M38" s="75">
        <v>1</v>
      </c>
      <c r="N38" s="76">
        <v>14.083333333333339</v>
      </c>
      <c r="O38" s="75">
        <f t="shared" ref="O38:O39" si="13">N38/M38</f>
        <v>14.083333333333339</v>
      </c>
      <c r="P38" s="77">
        <f>O38/$O$39</f>
        <v>6.201834862385323</v>
      </c>
      <c r="Q38" s="78">
        <f>1-_xlfn.F.DIST(P38,M38,M39,TRUE)</f>
        <v>3.7501867424999391E-2</v>
      </c>
    </row>
    <row r="39" spans="12:17" ht="21.5" customHeight="1">
      <c r="L39" s="75" t="s">
        <v>78</v>
      </c>
      <c r="M39" s="75">
        <f>M21+M23+M25+M26</f>
        <v>8</v>
      </c>
      <c r="N39" s="78">
        <f>N21+N23+N25+N26</f>
        <v>18.166666666666668</v>
      </c>
      <c r="O39" s="75">
        <f t="shared" si="13"/>
        <v>2.2708333333333335</v>
      </c>
      <c r="P39" s="75"/>
      <c r="Q39" s="75"/>
    </row>
    <row r="40" spans="12:17" ht="21.5" customHeight="1">
      <c r="L40" s="75" t="s">
        <v>81</v>
      </c>
      <c r="M40" s="75">
        <v>11</v>
      </c>
      <c r="N40" s="75">
        <v>94.25</v>
      </c>
      <c r="O40" s="75"/>
      <c r="P40" s="75"/>
      <c r="Q40" s="75"/>
    </row>
  </sheetData>
  <mergeCells count="4">
    <mergeCell ref="A2:A7"/>
    <mergeCell ref="G2:G7"/>
    <mergeCell ref="A8:A13"/>
    <mergeCell ref="G8:G1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一元分散分析</vt:lpstr>
      <vt:lpstr>二元分散分析</vt:lpstr>
      <vt:lpstr>二元分散分析(繰返し）</vt:lpstr>
      <vt:lpstr>乱塊法</vt:lpstr>
      <vt:lpstr>分割法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2025-03-12T00:42:08Z</dcterms:created>
  <dcterms:modified xsi:type="dcterms:W3CDTF">2025-03-13T09:08:00Z</dcterms:modified>
</cp:coreProperties>
</file>