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32760" windowHeight="18560" tabRatio="718" activeTab="0"/>
  </bookViews>
  <sheets>
    <sheet name="試験項目" sheetId="1" r:id="rId1"/>
    <sheet name="直線性" sheetId="2" r:id="rId2"/>
    <sheet name="真度 " sheetId="3" r:id="rId3"/>
    <sheet name="評価結果" sheetId="4" r:id="rId4"/>
  </sheets>
  <definedNames>
    <definedName name="_xlfn.T.INV.2T" hidden="1">#NAME?</definedName>
    <definedName name="_xlnm.Print_Area" localSheetId="2">'真度 '!$A$1:$O$32</definedName>
  </definedNames>
  <calcPr fullCalcOnLoad="1"/>
</workbook>
</file>

<file path=xl/sharedStrings.xml><?xml version="1.0" encoding="utf-8"?>
<sst xmlns="http://schemas.openxmlformats.org/spreadsheetml/2006/main" count="214" uniqueCount="138">
  <si>
    <t>相関係数（ｒ）</t>
  </si>
  <si>
    <t>回収率（%）</t>
  </si>
  <si>
    <t>注：表中の計算値はコンピューターの内部計算値を用いて計算しており、表記は便宜的にそれらの丸め値である。</t>
  </si>
  <si>
    <t>結果：</t>
  </si>
  <si>
    <t>パラメータ：直線性</t>
  </si>
  <si>
    <t xml:space="preserve">d－2.0Sd </t>
  </si>
  <si>
    <t xml:space="preserve">≦δ≦ </t>
  </si>
  <si>
    <t>d＋2.0Sd</t>
  </si>
  <si>
    <t>真度（d）</t>
  </si>
  <si>
    <t>測定数（N）</t>
  </si>
  <si>
    <t>濃度間の分散（Va）</t>
  </si>
  <si>
    <t>概要</t>
  </si>
  <si>
    <t>合計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</si>
  <si>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</si>
  <si>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</si>
  <si>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</si>
  <si>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</si>
  <si>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</si>
  <si>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</si>
  <si>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</si>
  <si>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</si>
  <si>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</si>
  <si>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含量（w/v%）</t>
  </si>
  <si>
    <t>検量線のｙ切片の絶対値</t>
  </si>
  <si>
    <t>標準溶液</t>
  </si>
  <si>
    <t>ピーク面積</t>
  </si>
  <si>
    <t>試料溶液</t>
  </si>
  <si>
    <t>ピーク面積比</t>
  </si>
  <si>
    <t>内標準物質</t>
  </si>
  <si>
    <t>パラメータ：真度</t>
  </si>
  <si>
    <t>回収率</t>
  </si>
  <si>
    <t>真度の信頼区間の推定（95%）</t>
  </si>
  <si>
    <t>繰り返し</t>
  </si>
  <si>
    <t>80%</t>
  </si>
  <si>
    <t>100%</t>
  </si>
  <si>
    <t>120%</t>
  </si>
  <si>
    <t>平均値</t>
  </si>
  <si>
    <t>真度(d)</t>
  </si>
  <si>
    <t>χ：添加率80(%)＝20、添加率100%＝25、添加率120%＝30</t>
  </si>
  <si>
    <t>グループ</t>
  </si>
  <si>
    <t>グループ間</t>
  </si>
  <si>
    <t>グループ内</t>
  </si>
  <si>
    <t>分析バリデーション　データシート</t>
  </si>
  <si>
    <t>物質Aの検量線</t>
  </si>
  <si>
    <t>表示量に</t>
  </si>
  <si>
    <t>対する割合[%]</t>
  </si>
  <si>
    <t>検量線の式</t>
  </si>
  <si>
    <t>y=0.3624x+0.0197</t>
  </si>
  <si>
    <t>100%レスポンスの4%</t>
  </si>
  <si>
    <t>χ：　表示量の80%→8　　90%→9　　　100%→10     110%→11     120%→12</t>
  </si>
  <si>
    <t>この液を、8，9，10，11あるいは12mL正確に量り、水を加えて正確に50mLとする。</t>
  </si>
  <si>
    <r>
      <t>ピーク面積比Ｑ</t>
    </r>
    <r>
      <rPr>
        <vertAlign val="subscript"/>
        <sz val="10"/>
        <rFont val="ＭＳ Ｐゴシック"/>
        <family val="0"/>
      </rPr>
      <t>S</t>
    </r>
  </si>
  <si>
    <r>
      <t>ピーク面積比Ｑ</t>
    </r>
    <r>
      <rPr>
        <vertAlign val="subscript"/>
        <sz val="10"/>
        <rFont val="ＭＳ Ｐゴシック"/>
        <family val="0"/>
      </rPr>
      <t>T</t>
    </r>
  </si>
  <si>
    <r>
      <t>Ｑ</t>
    </r>
    <r>
      <rPr>
        <vertAlign val="subscript"/>
        <sz val="11"/>
        <rFont val="ＭＳ Ｐゴシック"/>
        <family val="0"/>
      </rPr>
      <t>T</t>
    </r>
    <r>
      <rPr>
        <sz val="11"/>
        <rFont val="ＭＳ Ｐゴシック"/>
        <family val="0"/>
      </rPr>
      <t>：ピーク面積比</t>
    </r>
  </si>
  <si>
    <r>
      <t>Q</t>
    </r>
    <r>
      <rPr>
        <vertAlign val="subscript"/>
        <sz val="11"/>
        <rFont val="ＭＳ Ｐゴシック"/>
        <family val="0"/>
      </rPr>
      <t>S</t>
    </r>
    <r>
      <rPr>
        <sz val="11"/>
        <rFont val="ＭＳ Ｐゴシック"/>
        <family val="0"/>
      </rPr>
      <t>:標準溶液のピーク面積比＝</t>
    </r>
  </si>
  <si>
    <t>内標準物質ピーク面積：　</t>
  </si>
  <si>
    <t>分散分析: 一元配置</t>
  </si>
  <si>
    <t>データの個数</t>
  </si>
  <si>
    <t>80%</t>
  </si>
  <si>
    <t>100%</t>
  </si>
  <si>
    <t>120%</t>
  </si>
  <si>
    <t>添加率（%）</t>
  </si>
  <si>
    <t>試行回数</t>
  </si>
  <si>
    <t>項目</t>
  </si>
  <si>
    <t>実施方法</t>
  </si>
  <si>
    <t>評価方法</t>
  </si>
  <si>
    <t>評価水準</t>
  </si>
  <si>
    <t>0.99以上</t>
  </si>
  <si>
    <t>100%溶液のﾚｽﾎﾟﾝｽ値の4%以下</t>
  </si>
  <si>
    <t>相関係数</t>
  </si>
  <si>
    <t>検量線の式
　ｙ切片の絶対値</t>
  </si>
  <si>
    <t>最小二乗法
横軸：含量５点
縦軸：　ﾋﾟｰｸ面積比</t>
  </si>
  <si>
    <t>結果</t>
  </si>
  <si>
    <t>r=1.000</t>
  </si>
  <si>
    <t>適合</t>
  </si>
  <si>
    <t>0.0197≦0.0327</t>
  </si>
  <si>
    <t>判定</t>
  </si>
  <si>
    <t>直進性</t>
  </si>
  <si>
    <t>真度</t>
  </si>
  <si>
    <t>添加回収実験
3濃度
3回繰返し</t>
  </si>
  <si>
    <t>個々の回収率</t>
  </si>
  <si>
    <t>97～103%</t>
  </si>
  <si>
    <t>0が真度の信頼区間に含まれる</t>
  </si>
  <si>
    <t>真度の信頼区間</t>
  </si>
  <si>
    <t>97〜103%に
含まれる</t>
  </si>
  <si>
    <t>− 0.4526≤_xD835__xDEFF_≤0.2526
0が含まれる</t>
  </si>
  <si>
    <t>室内再現性</t>
  </si>
  <si>
    <t>特異性</t>
  </si>
  <si>
    <t>3濃度3回繰返し</t>
  </si>
  <si>
    <t>相対標準偏差</t>
  </si>
  <si>
    <t>2.0%以下</t>
  </si>
  <si>
    <t>併行精度</t>
  </si>
  <si>
    <t>1濃度2回繰返し6日間
　[変動要因]
　　　試験日（6日）
　　　試験者（２名）
　　　試験装置（２装置）
　　　試薬（２ロット）</t>
  </si>
  <si>
    <t>相対標準偏差
一元配置分散分析</t>
  </si>
  <si>
    <t>検体A：　水
検体B:　水＋内標準物質
検体C:　プラセボ
検体D:　当該物質
検体E：　100%濃度液＋内標準物質
1回</t>
  </si>
  <si>
    <t>クロマトグラムの比較</t>
  </si>
  <si>
    <t>分析対象物（当該物質）を確認でき、
妨害ピークと重ならない</t>
  </si>
  <si>
    <t>システム適合性
　　性能</t>
  </si>
  <si>
    <t>　　再現性</t>
  </si>
  <si>
    <t>１濃度（100%）</t>
  </si>
  <si>
    <t>分離度</t>
  </si>
  <si>
    <t>2.0以上</t>
  </si>
  <si>
    <t>6回繰返し</t>
  </si>
  <si>
    <t>1.0%以下</t>
  </si>
  <si>
    <t>範囲</t>
  </si>
  <si>
    <t>直線性、真度及び精度の
試験結果より評価する</t>
  </si>
  <si>
    <t>直線性：相関係数</t>
  </si>
  <si>
    <t>真度　　：回収率</t>
  </si>
  <si>
    <t>併行精度：相対標準偏差</t>
  </si>
  <si>
    <t>変更前後の
試験法の比較</t>
  </si>
  <si>
    <t>製品３ロット
３回繰返し</t>
  </si>
  <si>
    <t>変動要因
　ロット</t>
  </si>
  <si>
    <t>　試験方法</t>
  </si>
  <si>
    <t>二元配置分散分析による
有意差検定</t>
  </si>
  <si>
    <t>有意水準（0.05）</t>
  </si>
  <si>
    <t>ロット間の分散比FA</t>
  </si>
  <si>
    <t>試験間の分散比FB</t>
  </si>
  <si>
    <t>FA=3.89以下</t>
  </si>
  <si>
    <t>FB=4.75以下</t>
  </si>
  <si>
    <t>1濃度2回繰返し6日間</t>
  </si>
  <si>
    <t>80～120%の範囲内で評価水準適合
r=0.99以上</t>
  </si>
  <si>
    <t>項目：成分A</t>
  </si>
  <si>
    <t>成分A</t>
  </si>
  <si>
    <t>成分A秤取量(g)：</t>
  </si>
  <si>
    <t>成分A含量(w/v%)= (成分Aの秤取量／100)×(χ／50)×100</t>
  </si>
  <si>
    <t>成分Aの秤取量に水を加えて正確に100mLとする。</t>
  </si>
  <si>
    <t>成分A添加量（w/v%）</t>
  </si>
  <si>
    <t>成分A含量（w/v%）</t>
  </si>
  <si>
    <t>成分Aピーク面積</t>
  </si>
  <si>
    <t>内標準成分ピーク面積</t>
  </si>
  <si>
    <t>回収率（％）＝（成分A含量（w/v%）／WT）×100</t>
  </si>
  <si>
    <t>成分A採取量（g）=</t>
  </si>
  <si>
    <t>WT:成分A添加量（w/v%）＝成分A採取量（g）×χ／100</t>
  </si>
  <si>
    <t>成分A含量（w/v%）＝WS×ＱT／ＱS</t>
  </si>
  <si>
    <t>WS:定量用成分Aの量(g)＝</t>
  </si>
  <si>
    <t>（＝成分Aピーク面積／内標準物質ピーク面積）</t>
  </si>
  <si>
    <t>成分Aピーク面積：　</t>
  </si>
  <si>
    <t>成分A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</si>
</sst>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0.0"/>
    <numFmt numFmtId="179" formatCode="0.0_ "/>
    <numFmt numFmtId="180" formatCode="0_ "/>
    <numFmt numFmtId="181" formatCode="0_);[Red]\(0\)"/>
    <numFmt numFmtId="182" formatCode="0.00000"/>
    <numFmt numFmtId="183" formatCode="0.0000"/>
    <numFmt numFmtId="184" formatCode="0.000000"/>
    <numFmt numFmtId="185" formatCode="0.0_);[Red]\(0.0\)"/>
    <numFmt numFmtId="186" formatCode="0.0000000"/>
    <numFmt numFmtId="187" formatCode="0.000_);[Red]\(0.000\)"/>
    <numFmt numFmtId="188" formatCode="0.0000_);[Red]\(0.0000\)"/>
    <numFmt numFmtId="189" formatCode="0.000_ "/>
    <numFmt numFmtId="190" formatCode="0.0000_ "/>
    <numFmt numFmtId="191" formatCode="0.00_ "/>
    <numFmt numFmtId="192" formatCode="0.00000_ "/>
    <numFmt numFmtId="193" formatCode="0.00000_);[Red]\(0.00000\)"/>
    <numFmt numFmtId="194" formatCode="0.00000000"/>
    <numFmt numFmtId="195" formatCode="&quot;ブドウ糖の採取量(g)＝&quot;0.0000"/>
    <numFmt numFmtId="196" formatCode="&quot;定量用ブドウ糖の量(g)＝&quot;0.0000"/>
    <numFmt numFmtId="197" formatCode="&quot;ブドウ糖の採取量(g)＝&quot;0.00000"/>
    <numFmt numFmtId="198" formatCode="&quot;定量用ブドウ糖の量(g)＝&quot;0.00000"/>
    <numFmt numFmtId="199" formatCode="0.0000000_ "/>
    <numFmt numFmtId="200" formatCode="0.000000_ "/>
    <numFmt numFmtId="201" formatCode="0.000000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&quot;物質Aの採取量(g)＝&quot;0.00000"/>
    <numFmt numFmtId="206" formatCode="&quot;定量用物質Aの量(g)＝&quot;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]gge&quot;年&quot;m&quot;月&quot;d&quot;日&quot;;@"/>
  </numFmts>
  <fonts count="52">
    <font>
      <sz val="11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明朝"/>
      <family val="0"/>
    </font>
    <font>
      <u val="single"/>
      <sz val="11"/>
      <color indexed="36"/>
      <name val="ＭＳ 明朝"/>
      <family val="0"/>
    </font>
    <font>
      <vertAlign val="subscript"/>
      <sz val="11"/>
      <name val="ＭＳ Ｐゴシック"/>
      <family val="0"/>
    </font>
    <font>
      <sz val="14"/>
      <name val="ＭＳ Ｐゴシック"/>
      <family val="0"/>
    </font>
    <font>
      <sz val="11"/>
      <name val="ＭＳ Ｐゴシック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vertAlign val="subscript"/>
      <sz val="10"/>
      <name val="ＭＳ Ｐゴシック"/>
      <family val="0"/>
    </font>
    <font>
      <sz val="6"/>
      <name val="ＭＳ 明朝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8"/>
      <color indexed="54"/>
      <name val="游ゴシック Light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9.25"/>
      <color indexed="8"/>
      <name val="ＭＳ Ｐゴシック"/>
      <family val="0"/>
    </font>
    <font>
      <sz val="11"/>
      <color indexed="8"/>
      <name val="ＭＳ Ｐゴシック"/>
      <family val="0"/>
    </font>
    <font>
      <sz val="10.25"/>
      <color indexed="8"/>
      <name val="ＭＳ Ｐゴシック"/>
      <family val="0"/>
    </font>
    <font>
      <sz val="11"/>
      <name val="MS-PGothic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8"/>
      <color theme="3"/>
      <name val="Calibri Light"/>
      <family val="0"/>
    </font>
    <font>
      <b/>
      <sz val="12"/>
      <color theme="0"/>
      <name val="ＭＳ Ｐゴシック"/>
      <family val="0"/>
    </font>
    <font>
      <sz val="12"/>
      <color rgb="FF9C5700"/>
      <name val="ＭＳ Ｐゴシック"/>
      <family val="0"/>
    </font>
    <font>
      <sz val="12"/>
      <color rgb="FFFA7D00"/>
      <name val="ＭＳ Ｐゴシック"/>
      <family val="0"/>
    </font>
    <font>
      <sz val="12"/>
      <color rgb="FF9C0006"/>
      <name val="ＭＳ Ｐゴシック"/>
      <family val="0"/>
    </font>
    <font>
      <b/>
      <sz val="12"/>
      <color rgb="FFFA7D00"/>
      <name val="ＭＳ Ｐゴシック"/>
      <family val="0"/>
    </font>
    <font>
      <sz val="12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2"/>
      <color theme="1"/>
      <name val="ＭＳ Ｐゴシック"/>
      <family val="0"/>
    </font>
    <font>
      <b/>
      <sz val="12"/>
      <color rgb="FF3F3F3F"/>
      <name val="ＭＳ Ｐゴシック"/>
      <family val="0"/>
    </font>
    <font>
      <i/>
      <sz val="12"/>
      <color rgb="FF7F7F7F"/>
      <name val="ＭＳ Ｐゴシック"/>
      <family val="0"/>
    </font>
    <font>
      <sz val="12"/>
      <color rgb="FF3F3F76"/>
      <name val="ＭＳ Ｐゴシック"/>
      <family val="0"/>
    </font>
    <font>
      <sz val="12"/>
      <color rgb="FF006100"/>
      <name val="ＭＳ Ｐゴシック"/>
      <family val="0"/>
    </font>
    <font>
      <sz val="12"/>
      <color rgb="FF000000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0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8" fontId="8" fillId="0" borderId="10" xfId="0" applyNumberFormat="1" applyFont="1" applyBorder="1" applyAlignment="1">
      <alignment/>
    </xf>
    <xf numFmtId="9" fontId="8" fillId="0" borderId="10" xfId="0" applyNumberFormat="1" applyFont="1" applyBorder="1" applyAlignment="1" quotePrefix="1">
      <alignment horizontal="center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83" fontId="8" fillId="33" borderId="10" xfId="0" applyNumberFormat="1" applyFont="1" applyFill="1" applyBorder="1" applyAlignment="1">
      <alignment horizontal="center"/>
    </xf>
    <xf numFmtId="178" fontId="8" fillId="33" borderId="10" xfId="0" applyNumberFormat="1" applyFont="1" applyFill="1" applyBorder="1" applyAlignment="1">
      <alignment/>
    </xf>
    <xf numFmtId="178" fontId="8" fillId="33" borderId="11" xfId="0" applyNumberFormat="1" applyFont="1" applyFill="1" applyBorder="1" applyAlignment="1">
      <alignment/>
    </xf>
    <xf numFmtId="183" fontId="8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82" fontId="8" fillId="33" borderId="0" xfId="0" applyNumberFormat="1" applyFont="1" applyFill="1" applyAlignment="1">
      <alignment/>
    </xf>
    <xf numFmtId="195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83" fontId="8" fillId="33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8" fontId="8" fillId="33" borderId="15" xfId="0" applyNumberFormat="1" applyFont="1" applyFill="1" applyBorder="1" applyAlignment="1">
      <alignment/>
    </xf>
    <xf numFmtId="183" fontId="8" fillId="33" borderId="15" xfId="0" applyNumberFormat="1" applyFont="1" applyFill="1" applyBorder="1" applyAlignment="1">
      <alignment/>
    </xf>
    <xf numFmtId="183" fontId="8" fillId="33" borderId="0" xfId="0" applyNumberFormat="1" applyFont="1" applyFill="1" applyAlignment="1">
      <alignment/>
    </xf>
    <xf numFmtId="183" fontId="8" fillId="33" borderId="14" xfId="0" applyNumberFormat="1" applyFont="1" applyFill="1" applyBorder="1" applyAlignment="1">
      <alignment horizontal="center"/>
    </xf>
    <xf numFmtId="176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/>
    </xf>
    <xf numFmtId="178" fontId="8" fillId="33" borderId="10" xfId="0" applyNumberFormat="1" applyFont="1" applyFill="1" applyBorder="1" applyAlignment="1">
      <alignment horizontal="center"/>
    </xf>
    <xf numFmtId="192" fontId="8" fillId="33" borderId="10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183" fontId="8" fillId="33" borderId="19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83" fontId="8" fillId="33" borderId="20" xfId="0" applyNumberFormat="1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82" fontId="8" fillId="33" borderId="15" xfId="0" applyNumberFormat="1" applyFont="1" applyFill="1" applyBorder="1" applyAlignment="1">
      <alignment/>
    </xf>
    <xf numFmtId="0" fontId="51" fillId="0" borderId="24" xfId="0" applyFont="1" applyBorder="1" applyAlignment="1">
      <alignment horizontal="center" vertical="center" wrapText="1" readingOrder="1"/>
    </xf>
    <xf numFmtId="0" fontId="51" fillId="0" borderId="24" xfId="0" applyFont="1" applyBorder="1" applyAlignment="1">
      <alignment horizontal="left" vertical="center" wrapText="1" readingOrder="1"/>
    </xf>
    <xf numFmtId="0" fontId="9" fillId="0" borderId="24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 readingOrder="1"/>
    </xf>
    <xf numFmtId="0" fontId="9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vertical="top"/>
    </xf>
    <xf numFmtId="0" fontId="9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83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19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176" fontId="8" fillId="33" borderId="0" xfId="0" applyNumberFormat="1" applyFont="1" applyFill="1" applyBorder="1" applyAlignment="1">
      <alignment horizontal="center"/>
    </xf>
    <xf numFmtId="182" fontId="8" fillId="33" borderId="12" xfId="0" applyNumberFormat="1" applyFont="1" applyFill="1" applyBorder="1" applyAlignment="1">
      <alignment horizontal="left"/>
    </xf>
    <xf numFmtId="0" fontId="51" fillId="0" borderId="24" xfId="0" applyFont="1" applyBorder="1" applyAlignment="1">
      <alignment horizontal="left" vertical="center" wrapText="1" readingOrder="1"/>
    </xf>
    <xf numFmtId="0" fontId="51" fillId="0" borderId="24" xfId="0" applyFont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 horizontal="center"/>
    </xf>
    <xf numFmtId="183" fontId="8" fillId="33" borderId="10" xfId="0" applyNumberFormat="1" applyFont="1" applyFill="1" applyBorder="1" applyAlignment="1">
      <alignment horizontal="center"/>
    </xf>
    <xf numFmtId="183" fontId="8" fillId="33" borderId="13" xfId="0" applyNumberFormat="1" applyFont="1" applyFill="1" applyBorder="1" applyAlignment="1">
      <alignment horizontal="center" vertical="center"/>
    </xf>
    <xf numFmtId="183" fontId="8" fillId="33" borderId="29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183" fontId="8" fillId="33" borderId="30" xfId="0" applyNumberFormat="1" applyFont="1" applyFill="1" applyBorder="1" applyAlignment="1">
      <alignment horizontal="center" vertical="center"/>
    </xf>
    <xf numFmtId="183" fontId="8" fillId="33" borderId="27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2925"/>
          <c:w val="0.79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1.7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y = 0.3624x + 0.0197
r = 1.000</a:t>
                    </a:r>
                  </a:p>
                </c:rich>
              </c:tx>
              <c:numFmt formatCode="General"/>
            </c:trendlineLbl>
          </c:trendline>
          <c:xVal>
            <c:numRef>
              <c:f>'直線性'!$B$10:$B$14</c:f>
              <c:numCache/>
            </c:numRef>
          </c:xVal>
          <c:yVal>
            <c:numRef>
              <c:f>'直線性'!$E$10:$E$14</c:f>
              <c:numCache/>
            </c:numRef>
          </c:yVal>
          <c:smooth val="0"/>
        </c:ser>
        <c:axId val="630711"/>
        <c:axId val="5676400"/>
      </c:scatterChart>
      <c:val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成分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含量（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w/v%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76400"/>
        <c:crosses val="autoZero"/>
        <c:crossBetween val="midCat"/>
        <c:dispUnits/>
      </c:val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ピーク面積比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3</xdr:row>
      <xdr:rowOff>76200</xdr:rowOff>
    </xdr:from>
    <xdr:to>
      <xdr:col>10</xdr:col>
      <xdr:colOff>571500</xdr:colOff>
      <xdr:row>24</xdr:row>
      <xdr:rowOff>133350</xdr:rowOff>
    </xdr:to>
    <xdr:graphicFrame>
      <xdr:nvGraphicFramePr>
        <xdr:cNvPr id="1" name="グラフ 11"/>
        <xdr:cNvGraphicFramePr/>
      </xdr:nvGraphicFramePr>
      <xdr:xfrm>
        <a:off x="7743825" y="581025"/>
        <a:ext cx="50482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0" zoomScaleNormal="120" zoomScalePageLayoutView="0" workbookViewId="0" topLeftCell="A1">
      <selection activeCell="H4" sqref="H4"/>
    </sheetView>
  </sheetViews>
  <sheetFormatPr defaultColWidth="11" defaultRowHeight="14.25"/>
  <cols>
    <col min="1" max="1" width="13.796875" style="59" customWidth="1"/>
    <col min="2" max="2" width="23.296875" style="59" customWidth="1"/>
    <col min="3" max="3" width="22.796875" style="59" customWidth="1"/>
    <col min="4" max="4" width="35.69921875" style="59" customWidth="1"/>
    <col min="5" max="5" width="25.19921875" style="0" customWidth="1"/>
  </cols>
  <sheetData>
    <row r="1" spans="1:6" ht="43.5" customHeight="1">
      <c r="A1" s="56" t="s">
        <v>63</v>
      </c>
      <c r="B1" s="56" t="s">
        <v>64</v>
      </c>
      <c r="C1" s="56" t="s">
        <v>65</v>
      </c>
      <c r="D1" s="56" t="s">
        <v>66</v>
      </c>
      <c r="E1" s="60" t="s">
        <v>72</v>
      </c>
      <c r="F1" s="61" t="s">
        <v>76</v>
      </c>
    </row>
    <row r="2" spans="1:6" ht="31.5" customHeight="1">
      <c r="A2" s="96" t="s">
        <v>77</v>
      </c>
      <c r="B2" s="95" t="s">
        <v>71</v>
      </c>
      <c r="C2" s="57" t="s">
        <v>69</v>
      </c>
      <c r="D2" s="57" t="s">
        <v>67</v>
      </c>
      <c r="E2" s="60"/>
      <c r="F2" s="60"/>
    </row>
    <row r="3" spans="1:6" ht="31.5">
      <c r="A3" s="96"/>
      <c r="B3" s="95"/>
      <c r="C3" s="57" t="s">
        <v>70</v>
      </c>
      <c r="D3" s="58" t="s">
        <v>68</v>
      </c>
      <c r="E3" s="60"/>
      <c r="F3" s="60"/>
    </row>
    <row r="4" spans="1:6" ht="27.75" customHeight="1">
      <c r="A4" s="97" t="s">
        <v>78</v>
      </c>
      <c r="B4" s="98" t="s">
        <v>79</v>
      </c>
      <c r="C4" s="62" t="s">
        <v>80</v>
      </c>
      <c r="D4" s="62" t="s">
        <v>81</v>
      </c>
      <c r="E4" s="70"/>
      <c r="F4" s="60"/>
    </row>
    <row r="5" spans="1:6" ht="15">
      <c r="A5" s="97"/>
      <c r="B5" s="98"/>
      <c r="C5" s="62" t="s">
        <v>83</v>
      </c>
      <c r="D5" s="62" t="s">
        <v>82</v>
      </c>
      <c r="E5" s="70"/>
      <c r="F5" s="60"/>
    </row>
    <row r="6" spans="1:6" ht="15.75">
      <c r="A6" s="102" t="s">
        <v>91</v>
      </c>
      <c r="B6" s="64" t="s">
        <v>88</v>
      </c>
      <c r="C6" s="64" t="s">
        <v>89</v>
      </c>
      <c r="D6" s="64" t="s">
        <v>90</v>
      </c>
      <c r="E6" s="71"/>
      <c r="F6" s="60"/>
    </row>
    <row r="7" spans="1:6" ht="15.75">
      <c r="A7" s="104"/>
      <c r="B7" s="64" t="s">
        <v>119</v>
      </c>
      <c r="C7" s="64" t="s">
        <v>89</v>
      </c>
      <c r="D7" s="64" t="s">
        <v>90</v>
      </c>
      <c r="E7" s="71"/>
      <c r="F7" s="60"/>
    </row>
    <row r="8" spans="1:6" ht="96">
      <c r="A8" s="67" t="s">
        <v>86</v>
      </c>
      <c r="B8" s="64" t="s">
        <v>92</v>
      </c>
      <c r="C8" s="58" t="s">
        <v>93</v>
      </c>
      <c r="D8" s="65" t="s">
        <v>90</v>
      </c>
      <c r="E8" s="72"/>
      <c r="F8" s="60"/>
    </row>
    <row r="9" spans="1:6" ht="127.5">
      <c r="A9" s="67" t="s">
        <v>87</v>
      </c>
      <c r="B9" s="64" t="s">
        <v>94</v>
      </c>
      <c r="C9" s="62" t="s">
        <v>95</v>
      </c>
      <c r="D9" s="64" t="s">
        <v>96</v>
      </c>
      <c r="E9" s="63"/>
      <c r="F9" s="60"/>
    </row>
    <row r="10" spans="1:6" ht="48">
      <c r="A10" s="68" t="s">
        <v>97</v>
      </c>
      <c r="B10" s="62" t="s">
        <v>99</v>
      </c>
      <c r="C10" s="62" t="s">
        <v>100</v>
      </c>
      <c r="D10" s="62" t="s">
        <v>101</v>
      </c>
      <c r="E10" s="71"/>
      <c r="F10" s="60"/>
    </row>
    <row r="11" spans="1:6" ht="15">
      <c r="A11" s="69" t="s">
        <v>98</v>
      </c>
      <c r="B11" s="62" t="s">
        <v>102</v>
      </c>
      <c r="C11" s="62" t="s">
        <v>89</v>
      </c>
      <c r="D11" s="62" t="s">
        <v>103</v>
      </c>
      <c r="E11" s="71"/>
      <c r="F11" s="60"/>
    </row>
    <row r="12" spans="1:6" ht="31.5" customHeight="1">
      <c r="A12" s="102" t="s">
        <v>104</v>
      </c>
      <c r="B12" s="105" t="s">
        <v>105</v>
      </c>
      <c r="C12" s="62" t="s">
        <v>106</v>
      </c>
      <c r="D12" s="64" t="s">
        <v>120</v>
      </c>
      <c r="E12" s="71"/>
      <c r="F12" s="60"/>
    </row>
    <row r="13" spans="1:6" ht="15">
      <c r="A13" s="103"/>
      <c r="B13" s="106"/>
      <c r="C13" s="62" t="s">
        <v>107</v>
      </c>
      <c r="D13" s="62" t="s">
        <v>81</v>
      </c>
      <c r="E13" s="63"/>
      <c r="F13" s="60"/>
    </row>
    <row r="14" spans="1:6" ht="15">
      <c r="A14" s="104"/>
      <c r="B14" s="107"/>
      <c r="C14" s="62" t="s">
        <v>108</v>
      </c>
      <c r="D14" s="62" t="s">
        <v>90</v>
      </c>
      <c r="E14" s="71"/>
      <c r="F14" s="60"/>
    </row>
    <row r="15" spans="1:6" ht="31.5">
      <c r="A15" s="99" t="s">
        <v>109</v>
      </c>
      <c r="B15" s="68" t="s">
        <v>110</v>
      </c>
      <c r="C15" s="68" t="s">
        <v>113</v>
      </c>
      <c r="D15" s="75" t="s">
        <v>114</v>
      </c>
      <c r="E15" s="77"/>
      <c r="F15" s="76"/>
    </row>
    <row r="16" spans="1:6" ht="31.5">
      <c r="A16" s="100"/>
      <c r="B16" s="73" t="s">
        <v>111</v>
      </c>
      <c r="C16" s="69" t="s">
        <v>115</v>
      </c>
      <c r="D16" s="69" t="s">
        <v>117</v>
      </c>
      <c r="E16" s="78"/>
      <c r="F16" s="74"/>
    </row>
    <row r="17" spans="1:6" ht="15">
      <c r="A17" s="101"/>
      <c r="B17" s="66" t="s">
        <v>112</v>
      </c>
      <c r="C17" s="66" t="s">
        <v>116</v>
      </c>
      <c r="D17" s="66" t="s">
        <v>118</v>
      </c>
      <c r="E17" s="79"/>
      <c r="F17" s="60"/>
    </row>
  </sheetData>
  <sheetProtection/>
  <mergeCells count="8">
    <mergeCell ref="B2:B3"/>
    <mergeCell ref="A2:A3"/>
    <mergeCell ref="A4:A5"/>
    <mergeCell ref="B4:B5"/>
    <mergeCell ref="A15:A17"/>
    <mergeCell ref="A12:A14"/>
    <mergeCell ref="A6:A7"/>
    <mergeCell ref="B12:B14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8" sqref="A8:E25"/>
    </sheetView>
  </sheetViews>
  <sheetFormatPr defaultColWidth="8.796875" defaultRowHeight="14.25"/>
  <cols>
    <col min="1" max="1" width="16.5" style="3" customWidth="1"/>
    <col min="2" max="3" width="14.19921875" style="3" customWidth="1"/>
    <col min="4" max="4" width="13.796875" style="3" bestFit="1" customWidth="1"/>
    <col min="5" max="5" width="14.796875" style="3" customWidth="1"/>
    <col min="6" max="6" width="11.796875" style="3" customWidth="1"/>
    <col min="7" max="7" width="15.5" style="3" customWidth="1"/>
    <col min="8" max="8" width="9.5" style="3" bestFit="1" customWidth="1"/>
    <col min="9" max="9" width="9.19921875" style="3" customWidth="1"/>
  </cols>
  <sheetData>
    <row r="1" spans="1:11" s="3" customFormat="1" ht="16.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"/>
    </row>
    <row r="2" spans="1:11" s="3" customFormat="1" ht="16.5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"/>
    </row>
    <row r="3" spans="1:3" ht="6.75" customHeight="1">
      <c r="A3" s="2"/>
      <c r="B3" s="2"/>
      <c r="C3" s="2"/>
    </row>
    <row r="4" spans="1:3" ht="15">
      <c r="A4" s="4" t="s">
        <v>4</v>
      </c>
      <c r="B4" s="4"/>
      <c r="C4" s="4"/>
    </row>
    <row r="5" spans="1:6" ht="9.75" customHeight="1">
      <c r="A5" s="27"/>
      <c r="B5" s="27"/>
      <c r="C5" s="27"/>
      <c r="D5" s="14"/>
      <c r="E5" s="14"/>
      <c r="F5" s="14"/>
    </row>
    <row r="6" spans="1:6" ht="13.5">
      <c r="A6" s="14" t="s">
        <v>3</v>
      </c>
      <c r="B6" s="14"/>
      <c r="C6" s="14"/>
      <c r="D6" s="14"/>
      <c r="E6" s="14"/>
      <c r="F6" s="14"/>
    </row>
    <row r="7" spans="1:6" ht="5.25" customHeight="1">
      <c r="A7" s="14"/>
      <c r="B7" s="14"/>
      <c r="C7" s="14"/>
      <c r="D7" s="14"/>
      <c r="E7" s="14"/>
      <c r="F7" s="14"/>
    </row>
    <row r="8" spans="1:6" ht="13.5" customHeight="1">
      <c r="A8" s="84" t="s">
        <v>44</v>
      </c>
      <c r="B8" s="81" t="s">
        <v>122</v>
      </c>
      <c r="C8" s="109" t="s">
        <v>25</v>
      </c>
      <c r="D8" s="110"/>
      <c r="E8" s="111" t="s">
        <v>27</v>
      </c>
      <c r="F8" s="14"/>
    </row>
    <row r="9" spans="1:6" ht="15">
      <c r="A9" s="85" t="s">
        <v>45</v>
      </c>
      <c r="B9" s="82" t="s">
        <v>22</v>
      </c>
      <c r="C9" s="82" t="s">
        <v>137</v>
      </c>
      <c r="D9" s="82" t="s">
        <v>28</v>
      </c>
      <c r="E9" s="112"/>
      <c r="F9" s="14"/>
    </row>
    <row r="10" spans="1:8" ht="13.5">
      <c r="A10" s="80">
        <v>80</v>
      </c>
      <c r="B10" s="18">
        <f>C$20/100*8/50*100</f>
        <v>1.7600832</v>
      </c>
      <c r="C10" s="86">
        <v>715410</v>
      </c>
      <c r="D10" s="86">
        <v>1090223</v>
      </c>
      <c r="E10" s="87">
        <f>C10/D10</f>
        <v>0.6562051983860183</v>
      </c>
      <c r="F10" s="14"/>
      <c r="G10" s="6"/>
      <c r="H10" s="6"/>
    </row>
    <row r="11" spans="1:6" ht="13.5">
      <c r="A11" s="80">
        <v>90</v>
      </c>
      <c r="B11" s="18">
        <f>C$20/100*9/50*100</f>
        <v>1.9800936000000002</v>
      </c>
      <c r="C11" s="86">
        <v>806593</v>
      </c>
      <c r="D11" s="86">
        <v>1092229</v>
      </c>
      <c r="E11" s="87">
        <f>C11/D11</f>
        <v>0.738483413276886</v>
      </c>
      <c r="F11" s="14"/>
    </row>
    <row r="12" spans="1:6" ht="13.5">
      <c r="A12" s="80">
        <v>100</v>
      </c>
      <c r="B12" s="18">
        <f>C$20/100*10/50*100</f>
        <v>2.200104</v>
      </c>
      <c r="C12" s="86">
        <v>896007</v>
      </c>
      <c r="D12" s="86">
        <v>1096256</v>
      </c>
      <c r="E12" s="87">
        <f>C12/D12</f>
        <v>0.8173337249693502</v>
      </c>
      <c r="F12" s="14"/>
    </row>
    <row r="13" spans="1:6" ht="13.5">
      <c r="A13" s="80">
        <v>110</v>
      </c>
      <c r="B13" s="18">
        <f>C$20/100*11/50*100</f>
        <v>2.4201144</v>
      </c>
      <c r="C13" s="86">
        <v>985361</v>
      </c>
      <c r="D13" s="86">
        <v>1096255</v>
      </c>
      <c r="E13" s="87">
        <f>C13/D13</f>
        <v>0.8988428787097892</v>
      </c>
      <c r="F13" s="14"/>
    </row>
    <row r="14" spans="1:6" ht="13.5">
      <c r="A14" s="80">
        <v>120</v>
      </c>
      <c r="B14" s="18">
        <f>C$20/100*12/50*100</f>
        <v>2.6401247999999997</v>
      </c>
      <c r="C14" s="86">
        <v>1066215</v>
      </c>
      <c r="D14" s="86">
        <v>1093872</v>
      </c>
      <c r="E14" s="87">
        <f>C14/D14</f>
        <v>0.9747164202027294</v>
      </c>
      <c r="F14" s="14"/>
    </row>
    <row r="15" spans="1:6" ht="13.5">
      <c r="A15" s="88"/>
      <c r="B15" s="89"/>
      <c r="C15" s="90"/>
      <c r="D15" s="90"/>
      <c r="E15" s="91"/>
      <c r="F15" s="14"/>
    </row>
    <row r="16" spans="1:6" ht="13.5">
      <c r="A16" s="116" t="s">
        <v>46</v>
      </c>
      <c r="B16" s="116"/>
      <c r="C16" s="117" t="s">
        <v>47</v>
      </c>
      <c r="D16" s="117"/>
      <c r="E16" s="14"/>
      <c r="F16" s="14"/>
    </row>
    <row r="17" spans="1:8" ht="13.5">
      <c r="A17" s="113" t="s">
        <v>23</v>
      </c>
      <c r="B17" s="113"/>
      <c r="C17" s="119">
        <f>ABS(INTERCEPT(E10:E14,B10:B14))</f>
        <v>0.0197344180426291</v>
      </c>
      <c r="D17" s="119"/>
      <c r="E17" s="14"/>
      <c r="F17" s="92"/>
      <c r="G17" s="9"/>
      <c r="H17" s="5"/>
    </row>
    <row r="18" spans="1:6" ht="13.5">
      <c r="A18" s="116" t="s">
        <v>0</v>
      </c>
      <c r="B18" s="116"/>
      <c r="C18" s="118">
        <f>CORREL(B10:B14,E10:E14)</f>
        <v>0.9999150695556281</v>
      </c>
      <c r="D18" s="118"/>
      <c r="E18" s="93"/>
      <c r="F18" s="93"/>
    </row>
    <row r="19" spans="1:6" ht="13.5">
      <c r="A19" s="122" t="s">
        <v>48</v>
      </c>
      <c r="B19" s="123"/>
      <c r="C19" s="120">
        <f>E12*4/100</f>
        <v>0.032693348998774005</v>
      </c>
      <c r="D19" s="121"/>
      <c r="E19" s="93"/>
      <c r="F19" s="93"/>
    </row>
    <row r="20" spans="1:6" ht="13.5">
      <c r="A20" s="114" t="s">
        <v>123</v>
      </c>
      <c r="B20" s="114"/>
      <c r="C20" s="94">
        <v>11.00052</v>
      </c>
      <c r="D20" s="83"/>
      <c r="E20" s="14"/>
      <c r="F20" s="14"/>
    </row>
    <row r="21" spans="1:6" ht="13.5">
      <c r="A21" s="115" t="s">
        <v>124</v>
      </c>
      <c r="B21" s="115"/>
      <c r="C21" s="115"/>
      <c r="D21" s="115"/>
      <c r="E21" s="14"/>
      <c r="F21" s="14"/>
    </row>
    <row r="22" spans="1:6" ht="13.5">
      <c r="A22" s="14" t="s">
        <v>49</v>
      </c>
      <c r="B22" s="14"/>
      <c r="C22" s="14"/>
      <c r="D22" s="14"/>
      <c r="E22" s="14"/>
      <c r="F22" s="14"/>
    </row>
    <row r="23" spans="1:6" ht="13.5">
      <c r="A23" s="14"/>
      <c r="B23" s="14"/>
      <c r="C23" s="14"/>
      <c r="D23" s="14"/>
      <c r="E23" s="14"/>
      <c r="F23" s="14"/>
    </row>
    <row r="24" spans="1:6" ht="13.5">
      <c r="A24" s="14" t="s">
        <v>125</v>
      </c>
      <c r="B24" s="14"/>
      <c r="C24" s="14"/>
      <c r="D24" s="14"/>
      <c r="E24" s="14"/>
      <c r="F24" s="14"/>
    </row>
    <row r="25" spans="1:6" ht="13.5">
      <c r="A25" s="14" t="s">
        <v>50</v>
      </c>
      <c r="B25" s="14"/>
      <c r="C25" s="14"/>
      <c r="D25" s="14"/>
      <c r="E25" s="14"/>
      <c r="F25" s="14"/>
    </row>
    <row r="26" spans="1:6" ht="13.5">
      <c r="A26" s="14"/>
      <c r="B26" s="14"/>
      <c r="C26" s="14"/>
      <c r="D26" s="14"/>
      <c r="E26" s="14"/>
      <c r="F26" s="14"/>
    </row>
    <row r="27" spans="1:6" ht="13.5">
      <c r="A27" s="14"/>
      <c r="B27" s="14"/>
      <c r="C27" s="14"/>
      <c r="D27" s="14"/>
      <c r="E27" s="14"/>
      <c r="F27" s="14"/>
    </row>
    <row r="28" spans="1:6" ht="13.5">
      <c r="A28" s="14"/>
      <c r="B28" s="14"/>
      <c r="C28" s="14"/>
      <c r="D28" s="14"/>
      <c r="E28" s="14"/>
      <c r="F28" s="14"/>
    </row>
    <row r="39" spans="5:10" ht="13.5">
      <c r="E39" s="6"/>
      <c r="H39" s="6"/>
      <c r="I39" s="6"/>
      <c r="J39" s="1"/>
    </row>
    <row r="42" spans="3:7" ht="13.5">
      <c r="C42" s="3" t="s">
        <v>43</v>
      </c>
      <c r="E42" s="7"/>
      <c r="F42" s="7"/>
      <c r="G42" s="7"/>
    </row>
    <row r="59" ht="13.5">
      <c r="E59" s="6"/>
    </row>
  </sheetData>
  <sheetProtection/>
  <mergeCells count="14">
    <mergeCell ref="A21:D21"/>
    <mergeCell ref="A18:B18"/>
    <mergeCell ref="A16:B16"/>
    <mergeCell ref="C16:D16"/>
    <mergeCell ref="C18:D18"/>
    <mergeCell ref="C17:D17"/>
    <mergeCell ref="C19:D19"/>
    <mergeCell ref="A19:B19"/>
    <mergeCell ref="A1:J1"/>
    <mergeCell ref="A2:J2"/>
    <mergeCell ref="C8:D8"/>
    <mergeCell ref="E8:E9"/>
    <mergeCell ref="A17:B17"/>
    <mergeCell ref="A20:B20"/>
  </mergeCells>
  <printOptions/>
  <pageMargins left="0.984251968503937" right="0.3937007874015748" top="0.56" bottom="0.48" header="0.5118110236220472" footer="0.3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="110" zoomScaleNormal="110" zoomScalePageLayoutView="0" workbookViewId="0" topLeftCell="A5">
      <selection activeCell="K9" sqref="K9:K17"/>
    </sheetView>
  </sheetViews>
  <sheetFormatPr defaultColWidth="8.796875" defaultRowHeight="14.25"/>
  <cols>
    <col min="1" max="1" width="7.69921875" style="3" customWidth="1"/>
    <col min="2" max="2" width="10.796875" style="3" customWidth="1"/>
    <col min="3" max="3" width="9.796875" style="3" customWidth="1"/>
    <col min="4" max="9" width="10.296875" style="3" customWidth="1"/>
    <col min="10" max="10" width="11.19921875" style="3" customWidth="1"/>
    <col min="11" max="11" width="12.19921875" style="3" bestFit="1" customWidth="1"/>
    <col min="12" max="12" width="4.5" style="3" customWidth="1"/>
    <col min="13" max="13" width="10" style="3" customWidth="1"/>
    <col min="14" max="14" width="9.796875" style="3" customWidth="1"/>
    <col min="15" max="15" width="9.19921875" style="3" bestFit="1" customWidth="1"/>
    <col min="16" max="16" width="9.796875" style="3" customWidth="1"/>
    <col min="17" max="17" width="10.796875" style="3" customWidth="1"/>
    <col min="18" max="18" width="13" style="3" bestFit="1" customWidth="1"/>
    <col min="19" max="20" width="9.19921875" style="3" customWidth="1"/>
    <col min="21" max="21" width="17" style="3" bestFit="1" customWidth="1"/>
    <col min="22" max="22" width="8.796875" style="0" customWidth="1"/>
    <col min="23" max="23" width="9.19921875" style="0" bestFit="1" customWidth="1"/>
    <col min="24" max="24" width="13.796875" style="0" customWidth="1"/>
  </cols>
  <sheetData>
    <row r="1" spans="1:15" ht="23.25" customHeight="1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3.25" customHeight="1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3:16" ht="16.5">
      <c r="C3" s="2"/>
      <c r="L3" s="14"/>
      <c r="M3" s="14">
        <f>_xlfn.T.INV.2T(0.025,8)</f>
        <v>2.7515235960630515</v>
      </c>
      <c r="N3" s="14"/>
      <c r="O3" s="14"/>
      <c r="P3" s="14"/>
    </row>
    <row r="4" spans="1:16" ht="15">
      <c r="A4" s="27" t="s">
        <v>29</v>
      </c>
      <c r="B4" s="14"/>
      <c r="C4" s="14"/>
      <c r="D4" s="27"/>
      <c r="E4" s="27"/>
      <c r="F4" s="27"/>
      <c r="G4" s="27"/>
      <c r="H4" s="27"/>
      <c r="I4" s="14"/>
      <c r="J4" s="14"/>
      <c r="K4" s="14"/>
      <c r="L4" s="14"/>
      <c r="M4" s="14"/>
      <c r="N4" s="14"/>
      <c r="O4" s="14"/>
      <c r="P4" s="14"/>
    </row>
    <row r="5" spans="1:16" ht="15">
      <c r="A5" s="14"/>
      <c r="B5" s="14"/>
      <c r="C5" s="14"/>
      <c r="D5" s="27"/>
      <c r="E5" s="27"/>
      <c r="F5" s="27"/>
      <c r="G5" s="27"/>
      <c r="H5" s="27"/>
      <c r="I5" s="14"/>
      <c r="J5" s="14"/>
      <c r="K5" s="14"/>
      <c r="L5" s="14"/>
      <c r="M5" s="14"/>
      <c r="N5" s="14"/>
      <c r="O5" s="14"/>
      <c r="P5" s="14"/>
    </row>
    <row r="6" spans="1:16" ht="13.5">
      <c r="A6" s="13" t="s">
        <v>30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3" t="s">
        <v>31</v>
      </c>
      <c r="N6" s="14"/>
      <c r="O6" s="14"/>
      <c r="P6" s="14"/>
    </row>
    <row r="7" spans="1:16" ht="17.25" customHeight="1">
      <c r="A7" s="124" t="s">
        <v>61</v>
      </c>
      <c r="B7" s="124" t="s">
        <v>126</v>
      </c>
      <c r="C7" s="124" t="s">
        <v>32</v>
      </c>
      <c r="D7" s="109" t="s">
        <v>24</v>
      </c>
      <c r="E7" s="129"/>
      <c r="F7" s="110"/>
      <c r="G7" s="109" t="s">
        <v>26</v>
      </c>
      <c r="H7" s="129"/>
      <c r="I7" s="110"/>
      <c r="J7" s="124" t="s">
        <v>127</v>
      </c>
      <c r="K7" s="124" t="s">
        <v>1</v>
      </c>
      <c r="L7" s="14"/>
      <c r="M7" s="42" t="s">
        <v>5</v>
      </c>
      <c r="N7" s="43" t="s">
        <v>6</v>
      </c>
      <c r="O7" s="14" t="s">
        <v>7</v>
      </c>
      <c r="P7" s="14"/>
    </row>
    <row r="8" spans="1:16" ht="31.5" customHeight="1">
      <c r="A8" s="125"/>
      <c r="B8" s="125"/>
      <c r="C8" s="125"/>
      <c r="D8" s="15" t="s">
        <v>128</v>
      </c>
      <c r="E8" s="15" t="s">
        <v>129</v>
      </c>
      <c r="F8" s="15" t="s">
        <v>51</v>
      </c>
      <c r="G8" s="15" t="s">
        <v>128</v>
      </c>
      <c r="H8" s="15" t="s">
        <v>129</v>
      </c>
      <c r="I8" s="15" t="s">
        <v>52</v>
      </c>
      <c r="J8" s="125"/>
      <c r="K8" s="125"/>
      <c r="L8" s="14"/>
      <c r="M8" s="14"/>
      <c r="N8" s="14"/>
      <c r="O8" s="14"/>
      <c r="P8" s="14"/>
    </row>
    <row r="9" spans="1:20" ht="13.5">
      <c r="A9" s="138">
        <v>80</v>
      </c>
      <c r="B9" s="130">
        <f>C22*20/100</f>
        <v>1.760018</v>
      </c>
      <c r="C9" s="16">
        <v>1</v>
      </c>
      <c r="D9" s="111">
        <v>944378</v>
      </c>
      <c r="E9" s="111">
        <v>1093871</v>
      </c>
      <c r="F9" s="132">
        <f>D9/E9</f>
        <v>0.8633358046789795</v>
      </c>
      <c r="G9" s="17">
        <v>719236</v>
      </c>
      <c r="H9" s="17">
        <v>1096792</v>
      </c>
      <c r="I9" s="18">
        <f aca="true" t="shared" si="0" ref="I9:I17">G9/H9</f>
        <v>0.6557633534890845</v>
      </c>
      <c r="J9" s="18">
        <f>D26*I9/$F$9</f>
        <v>1.762352637895199</v>
      </c>
      <c r="K9" s="19">
        <f>ROUND(+J9/B$9*100,1)</f>
        <v>100.1</v>
      </c>
      <c r="L9" s="14"/>
      <c r="M9" s="14"/>
      <c r="N9" s="14"/>
      <c r="O9" s="14"/>
      <c r="P9" s="14"/>
      <c r="R9" s="135" t="s">
        <v>61</v>
      </c>
      <c r="S9" s="136"/>
      <c r="T9" s="137"/>
    </row>
    <row r="10" spans="1:20" ht="13.5">
      <c r="A10" s="138"/>
      <c r="B10" s="130"/>
      <c r="C10" s="16">
        <v>2</v>
      </c>
      <c r="D10" s="131"/>
      <c r="E10" s="131"/>
      <c r="F10" s="133"/>
      <c r="G10" s="17">
        <v>718255</v>
      </c>
      <c r="H10" s="17">
        <v>1097174</v>
      </c>
      <c r="I10" s="18">
        <f t="shared" si="0"/>
        <v>0.6546409229529683</v>
      </c>
      <c r="J10" s="18">
        <f>D26*I10/$F$9</f>
        <v>1.759336125298614</v>
      </c>
      <c r="K10" s="19">
        <f>ROUND(+J10/B$9*100,1)</f>
        <v>100</v>
      </c>
      <c r="L10" s="14"/>
      <c r="M10" s="14"/>
      <c r="N10" s="14"/>
      <c r="O10" s="14"/>
      <c r="P10" s="14"/>
      <c r="Q10" s="8" t="s">
        <v>62</v>
      </c>
      <c r="R10" s="12" t="s">
        <v>33</v>
      </c>
      <c r="S10" s="12" t="s">
        <v>34</v>
      </c>
      <c r="T10" s="12" t="s">
        <v>35</v>
      </c>
    </row>
    <row r="11" spans="1:20" ht="13.5">
      <c r="A11" s="138"/>
      <c r="B11" s="130"/>
      <c r="C11" s="16">
        <v>3</v>
      </c>
      <c r="D11" s="131"/>
      <c r="E11" s="131"/>
      <c r="F11" s="133"/>
      <c r="G11" s="17">
        <v>718512</v>
      </c>
      <c r="H11" s="17">
        <v>1096652</v>
      </c>
      <c r="I11" s="18">
        <f t="shared" si="0"/>
        <v>0.6551868778792178</v>
      </c>
      <c r="J11" s="18">
        <f>D26*I11/$F$9</f>
        <v>1.7608033696929954</v>
      </c>
      <c r="K11" s="19">
        <f>ROUND(+J11/B$9*100,1)</f>
        <v>100</v>
      </c>
      <c r="L11" s="14"/>
      <c r="M11" s="28" t="s">
        <v>8</v>
      </c>
      <c r="N11" s="44"/>
      <c r="O11" s="45">
        <f>ROUND(K19,1)</f>
        <v>-0.1</v>
      </c>
      <c r="P11" s="14"/>
      <c r="Q11" s="8">
        <v>1</v>
      </c>
      <c r="R11" s="11">
        <f>K9</f>
        <v>100.1</v>
      </c>
      <c r="S11" s="11">
        <f>K12</f>
        <v>99.8</v>
      </c>
      <c r="T11" s="11">
        <f>K15</f>
        <v>100.4</v>
      </c>
    </row>
    <row r="12" spans="1:20" ht="13.5">
      <c r="A12" s="138">
        <v>100</v>
      </c>
      <c r="B12" s="130">
        <f>C22*25/100</f>
        <v>2.2000225</v>
      </c>
      <c r="C12" s="16">
        <v>1</v>
      </c>
      <c r="D12" s="131"/>
      <c r="E12" s="131"/>
      <c r="F12" s="133"/>
      <c r="G12" s="17">
        <v>897158</v>
      </c>
      <c r="H12" s="17">
        <v>1098651</v>
      </c>
      <c r="I12" s="18">
        <f t="shared" si="0"/>
        <v>0.8165996299097712</v>
      </c>
      <c r="J12" s="18">
        <f>D26*I12/$F$9</f>
        <v>2.194597340974595</v>
      </c>
      <c r="K12" s="19">
        <f>ROUND(+J12/B$12*100,1)</f>
        <v>99.8</v>
      </c>
      <c r="L12" s="14"/>
      <c r="M12" s="28" t="s">
        <v>9</v>
      </c>
      <c r="N12" s="44"/>
      <c r="O12" s="16">
        <f>COUNTA(K9:K17)</f>
        <v>9</v>
      </c>
      <c r="P12" s="14"/>
      <c r="Q12" s="8">
        <v>2</v>
      </c>
      <c r="R12" s="11">
        <f>K10</f>
        <v>100</v>
      </c>
      <c r="S12" s="11">
        <f>K13</f>
        <v>99.7</v>
      </c>
      <c r="T12" s="11">
        <f>K16</f>
        <v>99.8</v>
      </c>
    </row>
    <row r="13" spans="1:20" ht="13.5">
      <c r="A13" s="138"/>
      <c r="B13" s="130"/>
      <c r="C13" s="16">
        <v>2</v>
      </c>
      <c r="D13" s="131"/>
      <c r="E13" s="131"/>
      <c r="F13" s="133"/>
      <c r="G13" s="17">
        <v>895950</v>
      </c>
      <c r="H13" s="17">
        <v>1098002</v>
      </c>
      <c r="I13" s="18">
        <f>G13/H13</f>
        <v>0.8159821202511471</v>
      </c>
      <c r="J13" s="18">
        <f>D26*I13/$F$9</f>
        <v>2.1929377944781168</v>
      </c>
      <c r="K13" s="19">
        <f>ROUND(+J13/B$12*100,1)</f>
        <v>99.7</v>
      </c>
      <c r="L13" s="14"/>
      <c r="M13" s="28" t="s">
        <v>10</v>
      </c>
      <c r="N13" s="44"/>
      <c r="O13" s="46">
        <f>ROUND(T28,5)</f>
        <v>0.14778</v>
      </c>
      <c r="P13" s="14"/>
      <c r="Q13" s="8">
        <v>3</v>
      </c>
      <c r="R13" s="11">
        <f>K11</f>
        <v>100</v>
      </c>
      <c r="S13" s="11">
        <f>K14</f>
        <v>99.5</v>
      </c>
      <c r="T13" s="11">
        <f>K17</f>
        <v>100</v>
      </c>
    </row>
    <row r="14" spans="1:16" ht="13.5">
      <c r="A14" s="138"/>
      <c r="B14" s="130"/>
      <c r="C14" s="16">
        <v>3</v>
      </c>
      <c r="D14" s="131"/>
      <c r="E14" s="131"/>
      <c r="F14" s="133"/>
      <c r="G14" s="17">
        <v>894747</v>
      </c>
      <c r="H14" s="17">
        <v>1097974</v>
      </c>
      <c r="I14" s="18">
        <f t="shared" si="0"/>
        <v>0.8149072746713493</v>
      </c>
      <c r="J14" s="18">
        <f>D26*I14/$F$9</f>
        <v>2.190049165626248</v>
      </c>
      <c r="K14" s="19">
        <f>ROUND(+J14/B$12*100,1)</f>
        <v>99.5</v>
      </c>
      <c r="L14" s="14"/>
      <c r="M14" s="47"/>
      <c r="N14" s="29"/>
      <c r="O14" s="48"/>
      <c r="P14" s="14"/>
    </row>
    <row r="15" spans="1:24" ht="13.5">
      <c r="A15" s="138">
        <v>120</v>
      </c>
      <c r="B15" s="130">
        <f>C22*30/100</f>
        <v>2.640027</v>
      </c>
      <c r="C15" s="16">
        <v>1</v>
      </c>
      <c r="D15" s="131"/>
      <c r="E15" s="131"/>
      <c r="F15" s="133"/>
      <c r="G15" s="17">
        <v>1074004</v>
      </c>
      <c r="H15" s="17">
        <v>1089491</v>
      </c>
      <c r="I15" s="18">
        <f t="shared" si="0"/>
        <v>0.9857851051546089</v>
      </c>
      <c r="J15" s="18">
        <f>D26*I15/$F$9</f>
        <v>2.649280371072061</v>
      </c>
      <c r="K15" s="19">
        <f>ROUND(+J15/B$15*100,1)</f>
        <v>100.4</v>
      </c>
      <c r="L15" s="14"/>
      <c r="M15" s="49">
        <f>O11-M3*SQRT(O13/O12)</f>
        <v>-0.45258174098631154</v>
      </c>
      <c r="N15" s="50" t="s">
        <v>6</v>
      </c>
      <c r="O15" s="51">
        <f>O11+M3*SQRT(O13/O12)</f>
        <v>0.2525817409863116</v>
      </c>
      <c r="P15" s="14"/>
      <c r="Q15" s="14"/>
      <c r="R15" s="14"/>
      <c r="S15" s="14"/>
      <c r="T15" s="14"/>
      <c r="U15" s="14"/>
      <c r="V15" s="30"/>
      <c r="W15" s="30"/>
      <c r="X15" s="30"/>
    </row>
    <row r="16" spans="1:24" ht="13.5">
      <c r="A16" s="138"/>
      <c r="B16" s="130"/>
      <c r="C16" s="16">
        <v>2</v>
      </c>
      <c r="D16" s="131"/>
      <c r="E16" s="131"/>
      <c r="F16" s="133"/>
      <c r="G16" s="17">
        <v>1057407</v>
      </c>
      <c r="H16" s="17">
        <v>1078640</v>
      </c>
      <c r="I16" s="18">
        <f t="shared" si="0"/>
        <v>0.9803150263294519</v>
      </c>
      <c r="J16" s="18">
        <f>D26*I16/$F$9</f>
        <v>2.6345796291112333</v>
      </c>
      <c r="K16" s="19">
        <f>ROUND(+J16/B$15*100,1)</f>
        <v>99.8</v>
      </c>
      <c r="L16" s="14"/>
      <c r="M16" s="52"/>
      <c r="N16" s="53"/>
      <c r="O16" s="54"/>
      <c r="P16" s="14"/>
      <c r="Q16" s="14"/>
      <c r="R16" s="14"/>
      <c r="S16" s="14"/>
      <c r="T16" s="14"/>
      <c r="U16" s="14"/>
      <c r="V16" s="30"/>
      <c r="W16" s="30"/>
      <c r="X16" s="30"/>
    </row>
    <row r="17" spans="1:24" ht="13.5">
      <c r="A17" s="138"/>
      <c r="B17" s="130"/>
      <c r="C17" s="16">
        <v>3</v>
      </c>
      <c r="D17" s="112"/>
      <c r="E17" s="112"/>
      <c r="F17" s="134"/>
      <c r="G17" s="17">
        <v>1066961</v>
      </c>
      <c r="H17" s="17">
        <v>1086019</v>
      </c>
      <c r="I17" s="18">
        <f t="shared" si="0"/>
        <v>0.9824515040712916</v>
      </c>
      <c r="J17" s="18">
        <f>D26*I17/$F$9</f>
        <v>2.640321375983946</v>
      </c>
      <c r="K17" s="19">
        <f>ROUND(+J17/B$15*100,1)</f>
        <v>100</v>
      </c>
      <c r="L17" s="14"/>
      <c r="M17" s="14"/>
      <c r="N17" s="14"/>
      <c r="O17" s="14"/>
      <c r="P17" s="14"/>
      <c r="Q17" s="14" t="s">
        <v>56</v>
      </c>
      <c r="R17" s="14"/>
      <c r="S17" s="14"/>
      <c r="T17" s="14"/>
      <c r="U17" s="14"/>
      <c r="V17" s="14"/>
      <c r="W17" s="14"/>
      <c r="X17" s="30"/>
    </row>
    <row r="18" spans="1:24" ht="13.5">
      <c r="A18" s="14"/>
      <c r="B18" s="14"/>
      <c r="C18" s="14"/>
      <c r="D18" s="14"/>
      <c r="E18" s="14"/>
      <c r="F18" s="14"/>
      <c r="G18" s="14"/>
      <c r="H18" s="14"/>
      <c r="I18" s="126" t="s">
        <v>36</v>
      </c>
      <c r="J18" s="127"/>
      <c r="K18" s="20">
        <f>AVERAGE(K9:K17)</f>
        <v>99.92222222222222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1:24" ht="15" thickBot="1">
      <c r="A19" s="14"/>
      <c r="B19" s="14"/>
      <c r="C19" s="14"/>
      <c r="D19" s="14"/>
      <c r="E19" s="14"/>
      <c r="F19" s="14"/>
      <c r="G19" s="14"/>
      <c r="H19" s="14"/>
      <c r="I19" s="126" t="s">
        <v>37</v>
      </c>
      <c r="J19" s="127"/>
      <c r="K19" s="20">
        <f>K18-100</f>
        <v>-0.07777777777778283</v>
      </c>
      <c r="L19" s="14"/>
      <c r="M19" s="14"/>
      <c r="N19" s="14"/>
      <c r="O19" s="14"/>
      <c r="P19" s="14"/>
      <c r="Q19" s="14" t="s">
        <v>11</v>
      </c>
      <c r="R19" s="14"/>
      <c r="S19" s="14"/>
      <c r="T19" s="14"/>
      <c r="U19" s="14"/>
      <c r="V19" s="14"/>
      <c r="W19" s="14"/>
      <c r="X19" s="30"/>
    </row>
    <row r="20" spans="1:24" ht="13.5">
      <c r="A20" s="14"/>
      <c r="B20" s="14"/>
      <c r="C20" s="14"/>
      <c r="D20" s="14"/>
      <c r="E20" s="14"/>
      <c r="F20" s="14"/>
      <c r="G20" s="14"/>
      <c r="H20" s="14"/>
      <c r="I20" s="128"/>
      <c r="J20" s="128"/>
      <c r="K20" s="21"/>
      <c r="L20" s="14"/>
      <c r="P20" s="14"/>
      <c r="Q20" s="31" t="s">
        <v>39</v>
      </c>
      <c r="R20" s="31" t="s">
        <v>57</v>
      </c>
      <c r="S20" s="31" t="s">
        <v>12</v>
      </c>
      <c r="T20" s="31" t="s">
        <v>13</v>
      </c>
      <c r="U20" s="31" t="s">
        <v>14</v>
      </c>
      <c r="V20" s="14"/>
      <c r="W20" s="14"/>
      <c r="X20" s="30"/>
    </row>
    <row r="21" spans="1:24" ht="13.5">
      <c r="A21" s="14" t="s">
        <v>130</v>
      </c>
      <c r="B21" s="22"/>
      <c r="C21" s="22"/>
      <c r="D21" s="23"/>
      <c r="E21" s="14"/>
      <c r="F21" s="14"/>
      <c r="G21" s="14"/>
      <c r="H21" s="14"/>
      <c r="I21" s="14"/>
      <c r="J21" s="14"/>
      <c r="K21" s="14"/>
      <c r="P21" s="14"/>
      <c r="Q21" s="32" t="s">
        <v>58</v>
      </c>
      <c r="R21" s="32">
        <v>3</v>
      </c>
      <c r="S21" s="32">
        <v>300.1</v>
      </c>
      <c r="T21" s="33">
        <v>100.03333333333335</v>
      </c>
      <c r="U21" s="34">
        <v>0.003333333333332954</v>
      </c>
      <c r="V21" s="14"/>
      <c r="W21" s="14"/>
      <c r="X21" s="30"/>
    </row>
    <row r="22" spans="1:24" ht="13.5">
      <c r="A22" s="14" t="s">
        <v>131</v>
      </c>
      <c r="B22" s="14"/>
      <c r="C22" s="24">
        <v>8.80009</v>
      </c>
      <c r="D22" s="14"/>
      <c r="E22" s="14"/>
      <c r="F22" s="14"/>
      <c r="G22" s="14"/>
      <c r="H22" s="14"/>
      <c r="I22" s="14"/>
      <c r="J22" s="14"/>
      <c r="K22" s="14"/>
      <c r="P22" s="14"/>
      <c r="Q22" s="32" t="s">
        <v>59</v>
      </c>
      <c r="R22" s="32">
        <v>3</v>
      </c>
      <c r="S22" s="32">
        <v>299</v>
      </c>
      <c r="T22" s="33">
        <v>99.66666666666667</v>
      </c>
      <c r="U22" s="34">
        <v>0.02333333333333305</v>
      </c>
      <c r="V22" s="14"/>
      <c r="W22" s="14"/>
      <c r="X22" s="30"/>
    </row>
    <row r="23" spans="1:24" ht="15" thickBot="1">
      <c r="A23" s="25" t="s">
        <v>132</v>
      </c>
      <c r="B23" s="25"/>
      <c r="C23" s="14"/>
      <c r="D23" s="14"/>
      <c r="E23" s="14"/>
      <c r="F23" s="14"/>
      <c r="G23" s="14"/>
      <c r="H23" s="14"/>
      <c r="I23" s="14"/>
      <c r="J23" s="14"/>
      <c r="K23" s="14"/>
      <c r="P23" s="14"/>
      <c r="Q23" s="35" t="s">
        <v>60</v>
      </c>
      <c r="R23" s="35">
        <v>3</v>
      </c>
      <c r="S23" s="35">
        <v>300.2</v>
      </c>
      <c r="T23" s="36">
        <v>100.06666666666666</v>
      </c>
      <c r="U23" s="37">
        <v>0.093333333333336</v>
      </c>
      <c r="V23" s="14"/>
      <c r="W23" s="14"/>
      <c r="X23" s="30"/>
    </row>
    <row r="24" spans="1:24" ht="13.5">
      <c r="A24" s="26"/>
      <c r="B24" s="14" t="s">
        <v>38</v>
      </c>
      <c r="C24" s="14"/>
      <c r="D24" s="14"/>
      <c r="E24" s="14"/>
      <c r="F24" s="14"/>
      <c r="G24" s="14"/>
      <c r="H24" s="14"/>
      <c r="I24" s="14"/>
      <c r="J24" s="14"/>
      <c r="K24" s="14"/>
      <c r="P24" s="14"/>
      <c r="Q24" s="14"/>
      <c r="R24" s="14"/>
      <c r="S24" s="14"/>
      <c r="T24" s="14"/>
      <c r="U24" s="38"/>
      <c r="V24" s="14"/>
      <c r="W24" s="14"/>
      <c r="X24" s="30"/>
    </row>
    <row r="25" spans="1:24" ht="13.5">
      <c r="A25" s="14" t="s">
        <v>133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P25" s="14"/>
      <c r="Q25" s="14"/>
      <c r="R25" s="14"/>
      <c r="S25" s="14"/>
      <c r="T25" s="14"/>
      <c r="U25" s="38"/>
      <c r="V25" s="14"/>
      <c r="W25" s="14"/>
      <c r="X25" s="30"/>
    </row>
    <row r="26" spans="1:24" ht="15" thickBot="1">
      <c r="A26" s="14" t="s">
        <v>134</v>
      </c>
      <c r="B26" s="14"/>
      <c r="C26" s="14"/>
      <c r="D26" s="14">
        <v>2.3202</v>
      </c>
      <c r="E26" s="14"/>
      <c r="F26" s="14"/>
      <c r="G26" s="14"/>
      <c r="H26" s="14"/>
      <c r="I26" s="14"/>
      <c r="J26" s="14"/>
      <c r="K26" s="14"/>
      <c r="P26" s="14"/>
      <c r="Q26" s="14" t="s">
        <v>15</v>
      </c>
      <c r="R26" s="14"/>
      <c r="S26" s="14"/>
      <c r="T26" s="14"/>
      <c r="U26" s="38"/>
      <c r="V26" s="14"/>
      <c r="W26" s="14"/>
      <c r="X26" s="30"/>
    </row>
    <row r="27" spans="1:24" ht="15.75">
      <c r="A27" s="14" t="s">
        <v>54</v>
      </c>
      <c r="B27" s="14"/>
      <c r="C27" s="14"/>
      <c r="D27" s="14">
        <v>0.8633</v>
      </c>
      <c r="E27" s="14" t="s">
        <v>135</v>
      </c>
      <c r="F27" s="14"/>
      <c r="G27" s="14"/>
      <c r="H27" s="14"/>
      <c r="I27" s="14"/>
      <c r="J27" s="14"/>
      <c r="K27" s="14"/>
      <c r="P27" s="14"/>
      <c r="Q27" s="31" t="s">
        <v>16</v>
      </c>
      <c r="R27" s="31" t="s">
        <v>17</v>
      </c>
      <c r="S27" s="31" t="s">
        <v>18</v>
      </c>
      <c r="T27" s="31" t="s">
        <v>14</v>
      </c>
      <c r="U27" s="39" t="s">
        <v>19</v>
      </c>
      <c r="V27" s="31" t="s">
        <v>20</v>
      </c>
      <c r="W27" s="31" t="s">
        <v>21</v>
      </c>
      <c r="X27" s="30"/>
    </row>
    <row r="28" spans="1:24" ht="13.5">
      <c r="A28" s="26"/>
      <c r="B28" s="26" t="s">
        <v>136</v>
      </c>
      <c r="C28" s="26"/>
      <c r="D28" s="14">
        <v>944378</v>
      </c>
      <c r="E28" s="14"/>
      <c r="F28" s="14"/>
      <c r="G28" s="14"/>
      <c r="H28" s="14"/>
      <c r="I28" s="14"/>
      <c r="J28" s="14"/>
      <c r="K28" s="14"/>
      <c r="P28" s="14"/>
      <c r="Q28" s="32" t="s">
        <v>40</v>
      </c>
      <c r="R28" s="34">
        <v>0.295555555555555</v>
      </c>
      <c r="S28" s="32">
        <v>2</v>
      </c>
      <c r="T28" s="40">
        <v>0.1477777777777775</v>
      </c>
      <c r="U28" s="40">
        <v>3.6944444444443763</v>
      </c>
      <c r="V28" s="40">
        <v>0.08999536417913133</v>
      </c>
      <c r="W28" s="41">
        <v>5.143252849784718</v>
      </c>
      <c r="X28" s="30"/>
    </row>
    <row r="29" spans="1:24" ht="13.5">
      <c r="A29" s="26"/>
      <c r="B29" s="26" t="s">
        <v>55</v>
      </c>
      <c r="C29" s="14"/>
      <c r="D29" s="14">
        <v>1093871</v>
      </c>
      <c r="E29" s="14"/>
      <c r="F29" s="14"/>
      <c r="G29" s="14"/>
      <c r="H29" s="14"/>
      <c r="I29" s="14"/>
      <c r="J29" s="14"/>
      <c r="K29" s="14"/>
      <c r="P29" s="14"/>
      <c r="Q29" s="32" t="s">
        <v>41</v>
      </c>
      <c r="R29" s="32">
        <v>0.24000000000000402</v>
      </c>
      <c r="S29" s="32">
        <v>6</v>
      </c>
      <c r="T29" s="32">
        <v>0.04000000000000067</v>
      </c>
      <c r="U29" s="34"/>
      <c r="V29" s="32"/>
      <c r="W29" s="32"/>
      <c r="X29" s="30"/>
    </row>
    <row r="30" spans="1:24" ht="15.75">
      <c r="A30" s="14" t="s">
        <v>53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P30" s="14"/>
      <c r="Q30" s="32"/>
      <c r="R30" s="32"/>
      <c r="S30" s="32"/>
      <c r="T30" s="32"/>
      <c r="U30" s="34"/>
      <c r="V30" s="32"/>
      <c r="W30" s="32"/>
      <c r="X30" s="30"/>
    </row>
    <row r="31" spans="1:24" ht="1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P31" s="14"/>
      <c r="Q31" s="35" t="s">
        <v>12</v>
      </c>
      <c r="R31" s="55">
        <v>0.535555555555559</v>
      </c>
      <c r="S31" s="35">
        <v>8</v>
      </c>
      <c r="T31" s="35"/>
      <c r="U31" s="37"/>
      <c r="V31" s="35"/>
      <c r="W31" s="35"/>
      <c r="X31" s="30"/>
    </row>
    <row r="32" spans="1:24" ht="13.5">
      <c r="A32" s="14" t="s">
        <v>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P32" s="14"/>
      <c r="Q32" s="14"/>
      <c r="R32" s="14"/>
      <c r="S32" s="14"/>
      <c r="T32" s="14"/>
      <c r="U32" s="14"/>
      <c r="V32" s="30"/>
      <c r="W32" s="30"/>
      <c r="X32" s="30"/>
    </row>
  </sheetData>
  <sheetProtection/>
  <mergeCells count="22">
    <mergeCell ref="A1:O1"/>
    <mergeCell ref="A2:O2"/>
    <mergeCell ref="G7:I7"/>
    <mergeCell ref="J7:J8"/>
    <mergeCell ref="K7:K8"/>
    <mergeCell ref="E9:E17"/>
    <mergeCell ref="F9:F17"/>
    <mergeCell ref="R9:T9"/>
    <mergeCell ref="A9:A11"/>
    <mergeCell ref="A12:A14"/>
    <mergeCell ref="A15:A17"/>
    <mergeCell ref="D9:D17"/>
    <mergeCell ref="A7:A8"/>
    <mergeCell ref="B7:B8"/>
    <mergeCell ref="I18:J18"/>
    <mergeCell ref="I19:J19"/>
    <mergeCell ref="I20:J20"/>
    <mergeCell ref="C7:C8"/>
    <mergeCell ref="D7:F7"/>
    <mergeCell ref="B12:B14"/>
    <mergeCell ref="B15:B17"/>
    <mergeCell ref="B9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/>
  <ignoredErrors>
    <ignoredError sqref="R10:T10 Q21:Q23" numberStoredAsText="1"/>
  </ignoredErrors>
  <legacyDrawing r:id="rId2"/>
  <oleObjects>
    <oleObject progId="Equation.3" shapeId="8050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E6" sqref="E6:F17"/>
    </sheetView>
  </sheetViews>
  <sheetFormatPr defaultColWidth="11" defaultRowHeight="14.25"/>
  <cols>
    <col min="1" max="1" width="13.796875" style="59" customWidth="1"/>
    <col min="2" max="2" width="23.296875" style="59" customWidth="1"/>
    <col min="3" max="3" width="22.796875" style="59" customWidth="1"/>
    <col min="4" max="4" width="35.69921875" style="59" customWidth="1"/>
    <col min="5" max="5" width="25.19921875" style="0" customWidth="1"/>
  </cols>
  <sheetData>
    <row r="1" spans="1:6" ht="43.5" customHeight="1">
      <c r="A1" s="56" t="s">
        <v>63</v>
      </c>
      <c r="B1" s="56" t="s">
        <v>64</v>
      </c>
      <c r="C1" s="56" t="s">
        <v>65</v>
      </c>
      <c r="D1" s="56" t="s">
        <v>66</v>
      </c>
      <c r="E1" s="60" t="s">
        <v>72</v>
      </c>
      <c r="F1" s="61" t="s">
        <v>76</v>
      </c>
    </row>
    <row r="2" spans="1:6" ht="31.5" customHeight="1">
      <c r="A2" s="96" t="s">
        <v>77</v>
      </c>
      <c r="B2" s="95" t="s">
        <v>71</v>
      </c>
      <c r="C2" s="57" t="s">
        <v>69</v>
      </c>
      <c r="D2" s="57" t="s">
        <v>67</v>
      </c>
      <c r="E2" s="60" t="s">
        <v>73</v>
      </c>
      <c r="F2" s="60" t="s">
        <v>74</v>
      </c>
    </row>
    <row r="3" spans="1:6" ht="31.5">
      <c r="A3" s="96"/>
      <c r="B3" s="95"/>
      <c r="C3" s="57" t="s">
        <v>70</v>
      </c>
      <c r="D3" s="58" t="s">
        <v>68</v>
      </c>
      <c r="E3" s="60" t="s">
        <v>75</v>
      </c>
      <c r="F3" s="60" t="s">
        <v>74</v>
      </c>
    </row>
    <row r="4" spans="1:6" ht="27.75" customHeight="1">
      <c r="A4" s="97" t="s">
        <v>78</v>
      </c>
      <c r="B4" s="98" t="s">
        <v>79</v>
      </c>
      <c r="C4" s="62" t="s">
        <v>80</v>
      </c>
      <c r="D4" s="62" t="s">
        <v>81</v>
      </c>
      <c r="E4" s="70" t="s">
        <v>84</v>
      </c>
      <c r="F4" s="60" t="s">
        <v>74</v>
      </c>
    </row>
    <row r="5" spans="1:6" ht="30">
      <c r="A5" s="97"/>
      <c r="B5" s="98"/>
      <c r="C5" s="62" t="s">
        <v>83</v>
      </c>
      <c r="D5" s="62" t="s">
        <v>82</v>
      </c>
      <c r="E5" s="70" t="s">
        <v>85</v>
      </c>
      <c r="F5" s="60" t="s">
        <v>74</v>
      </c>
    </row>
    <row r="6" spans="1:6" ht="15.75">
      <c r="A6" s="102" t="s">
        <v>91</v>
      </c>
      <c r="B6" s="64" t="s">
        <v>88</v>
      </c>
      <c r="C6" s="64" t="s">
        <v>89</v>
      </c>
      <c r="D6" s="64" t="s">
        <v>90</v>
      </c>
      <c r="E6" s="71"/>
      <c r="F6" s="60"/>
    </row>
    <row r="7" spans="1:6" ht="15.75">
      <c r="A7" s="104"/>
      <c r="B7" s="64" t="s">
        <v>119</v>
      </c>
      <c r="C7" s="64" t="s">
        <v>89</v>
      </c>
      <c r="D7" s="64" t="s">
        <v>90</v>
      </c>
      <c r="E7" s="71"/>
      <c r="F7" s="60"/>
    </row>
    <row r="8" spans="1:6" ht="96">
      <c r="A8" s="67" t="s">
        <v>86</v>
      </c>
      <c r="B8" s="64" t="s">
        <v>92</v>
      </c>
      <c r="C8" s="58" t="s">
        <v>93</v>
      </c>
      <c r="D8" s="65" t="s">
        <v>90</v>
      </c>
      <c r="E8" s="72"/>
      <c r="F8" s="60"/>
    </row>
    <row r="9" spans="1:6" ht="127.5">
      <c r="A9" s="67" t="s">
        <v>87</v>
      </c>
      <c r="B9" s="64" t="s">
        <v>94</v>
      </c>
      <c r="C9" s="62" t="s">
        <v>95</v>
      </c>
      <c r="D9" s="64" t="s">
        <v>96</v>
      </c>
      <c r="E9" s="63"/>
      <c r="F9" s="60"/>
    </row>
    <row r="10" spans="1:6" ht="48">
      <c r="A10" s="68" t="s">
        <v>97</v>
      </c>
      <c r="B10" s="62" t="s">
        <v>99</v>
      </c>
      <c r="C10" s="62" t="s">
        <v>100</v>
      </c>
      <c r="D10" s="62" t="s">
        <v>101</v>
      </c>
      <c r="E10" s="71"/>
      <c r="F10" s="60"/>
    </row>
    <row r="11" spans="1:6" ht="15">
      <c r="A11" s="69" t="s">
        <v>98</v>
      </c>
      <c r="B11" s="62" t="s">
        <v>102</v>
      </c>
      <c r="C11" s="62" t="s">
        <v>89</v>
      </c>
      <c r="D11" s="62" t="s">
        <v>103</v>
      </c>
      <c r="E11" s="71"/>
      <c r="F11" s="60"/>
    </row>
    <row r="12" spans="1:6" ht="31.5" customHeight="1">
      <c r="A12" s="102" t="s">
        <v>104</v>
      </c>
      <c r="B12" s="105" t="s">
        <v>105</v>
      </c>
      <c r="C12" s="62" t="s">
        <v>106</v>
      </c>
      <c r="D12" s="64" t="s">
        <v>120</v>
      </c>
      <c r="E12" s="71"/>
      <c r="F12" s="60"/>
    </row>
    <row r="13" spans="1:6" ht="15">
      <c r="A13" s="103"/>
      <c r="B13" s="106"/>
      <c r="C13" s="62" t="s">
        <v>107</v>
      </c>
      <c r="D13" s="62" t="s">
        <v>81</v>
      </c>
      <c r="E13" s="63"/>
      <c r="F13" s="60"/>
    </row>
    <row r="14" spans="1:6" ht="15">
      <c r="A14" s="104"/>
      <c r="B14" s="107"/>
      <c r="C14" s="62" t="s">
        <v>108</v>
      </c>
      <c r="D14" s="62" t="s">
        <v>90</v>
      </c>
      <c r="E14" s="71"/>
      <c r="F14" s="60"/>
    </row>
    <row r="15" spans="1:6" ht="31.5">
      <c r="A15" s="99" t="s">
        <v>109</v>
      </c>
      <c r="B15" s="68" t="s">
        <v>110</v>
      </c>
      <c r="C15" s="68" t="s">
        <v>113</v>
      </c>
      <c r="D15" s="75" t="s">
        <v>114</v>
      </c>
      <c r="E15" s="77"/>
      <c r="F15" s="76"/>
    </row>
    <row r="16" spans="1:6" ht="31.5">
      <c r="A16" s="100"/>
      <c r="B16" s="73" t="s">
        <v>111</v>
      </c>
      <c r="C16" s="69" t="s">
        <v>115</v>
      </c>
      <c r="D16" s="69" t="s">
        <v>117</v>
      </c>
      <c r="E16" s="78"/>
      <c r="F16" s="74"/>
    </row>
    <row r="17" spans="1:6" ht="15">
      <c r="A17" s="101"/>
      <c r="B17" s="66" t="s">
        <v>112</v>
      </c>
      <c r="C17" s="66" t="s">
        <v>116</v>
      </c>
      <c r="D17" s="66" t="s">
        <v>118</v>
      </c>
      <c r="E17" s="79"/>
      <c r="F17" s="60"/>
    </row>
  </sheetData>
  <sheetProtection/>
  <mergeCells count="8">
    <mergeCell ref="A15:A17"/>
    <mergeCell ref="A2:A3"/>
    <mergeCell ref="B2:B3"/>
    <mergeCell ref="A4:A5"/>
    <mergeCell ref="B4:B5"/>
    <mergeCell ref="A6:A7"/>
    <mergeCell ref="A12:A14"/>
    <mergeCell ref="B12:B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KANATO</dc:creator>
  <cp:keywords/>
  <dc:description/>
  <cp:lastModifiedBy>Microsoft Office User</cp:lastModifiedBy>
  <cp:lastPrinted>2005-09-27T10:07:09Z</cp:lastPrinted>
  <dcterms:created xsi:type="dcterms:W3CDTF">2002-02-18T00:42:06Z</dcterms:created>
  <dcterms:modified xsi:type="dcterms:W3CDTF">2023-08-29T08:49:21Z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2009161568</vt:i4>
  </property>
  <property fmtid="{D5CDD505-2E9C-101B-9397-08002B2CF9AE}" pid="3" name="_EmailSubject">
    <vt:lpwstr>分析VD資料送ります。</vt:lpwstr>
  </property>
  <property fmtid="{D5CDD505-2E9C-101B-9397-08002B2CF9AE}" pid="4" name="_AuthorEmail">
    <vt:lpwstr>Toshiaki_Ishigaki@terumo.co.jp</vt:lpwstr>
  </property>
  <property fmtid="{D5CDD505-2E9C-101B-9397-08002B2CF9AE}" pid="5" name="_AuthorEmailDisplayName">
    <vt:lpwstr>Ishigaki Toshiaki</vt:lpwstr>
  </property>
  <property fmtid="{D5CDD505-2E9C-101B-9397-08002B2CF9AE}" pid="6" name="_ReviewingToolsShownOnce">
    <vt:lpwstr/>
  </property>
</Properties>
</file>