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60" windowHeight="11340"/>
  </bookViews>
  <sheets>
    <sheet name="Sheet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2"/>
  <c r="M23" l="1"/>
  <c r="Q23"/>
  <c r="Q24"/>
  <c r="Q25"/>
  <c r="Q26"/>
  <c r="Q27"/>
  <c r="Q28"/>
  <c r="Q30"/>
  <c r="Q31"/>
  <c r="Q32"/>
  <c r="Q33"/>
  <c r="Q34"/>
  <c r="Q35"/>
  <c r="Q36"/>
  <c r="Q37"/>
  <c r="O24"/>
  <c r="O25"/>
  <c r="O26"/>
  <c r="O27"/>
  <c r="O28"/>
  <c r="O29"/>
  <c r="O30"/>
  <c r="O31"/>
  <c r="O32"/>
  <c r="O33"/>
  <c r="O34"/>
  <c r="O35"/>
  <c r="O36"/>
  <c r="O37"/>
  <c r="O23"/>
  <c r="F2"/>
  <c r="L21"/>
  <c r="L25" s="1"/>
  <c r="M37" l="1"/>
  <c r="L36"/>
  <c r="M34"/>
  <c r="M31"/>
  <c r="M29"/>
  <c r="L28"/>
  <c r="M26"/>
  <c r="L37"/>
  <c r="N37" s="1"/>
  <c r="L34"/>
  <c r="M32"/>
  <c r="L31"/>
  <c r="N31" s="1"/>
  <c r="L29"/>
  <c r="N29" s="1"/>
  <c r="L26"/>
  <c r="M24"/>
  <c r="M35"/>
  <c r="M33"/>
  <c r="L32"/>
  <c r="N32" s="1"/>
  <c r="M30"/>
  <c r="M27"/>
  <c r="M25"/>
  <c r="N25" s="1"/>
  <c r="L24"/>
  <c r="N24" s="1"/>
  <c r="M36"/>
  <c r="L35"/>
  <c r="N35" s="1"/>
  <c r="L33"/>
  <c r="N33" s="1"/>
  <c r="L30"/>
  <c r="N30" s="1"/>
  <c r="M28"/>
  <c r="L27"/>
  <c r="N27" s="1"/>
  <c r="D17"/>
  <c r="F3" s="1"/>
  <c r="E3"/>
  <c r="E4"/>
  <c r="E5"/>
  <c r="E6"/>
  <c r="E7"/>
  <c r="E8"/>
  <c r="E9"/>
  <c r="E10"/>
  <c r="E11"/>
  <c r="E12"/>
  <c r="E13"/>
  <c r="E14"/>
  <c r="E15"/>
  <c r="E16"/>
  <c r="E2"/>
  <c r="G2" l="1"/>
  <c r="H2" s="1"/>
  <c r="F13"/>
  <c r="F9"/>
  <c r="F5"/>
  <c r="N26"/>
  <c r="N34"/>
  <c r="N28"/>
  <c r="N36"/>
  <c r="F10"/>
  <c r="F16"/>
  <c r="F12"/>
  <c r="F8"/>
  <c r="F4"/>
  <c r="F14"/>
  <c r="F6"/>
  <c r="F15"/>
  <c r="F11"/>
  <c r="F7"/>
  <c r="N23"/>
  <c r="G3" l="1"/>
  <c r="H3" s="1"/>
  <c r="G4" l="1"/>
  <c r="G5" l="1"/>
  <c r="H4"/>
  <c r="G6" l="1"/>
  <c r="H5"/>
  <c r="G7" l="1"/>
  <c r="H6"/>
  <c r="G8" l="1"/>
  <c r="H7"/>
  <c r="G9" l="1"/>
  <c r="H8"/>
  <c r="G10" l="1"/>
  <c r="H9"/>
  <c r="G11" l="1"/>
  <c r="H10"/>
  <c r="G12" l="1"/>
  <c r="H11"/>
  <c r="G13" l="1"/>
  <c r="H12"/>
  <c r="G14" l="1"/>
  <c r="H13"/>
  <c r="G15" l="1"/>
  <c r="H14"/>
  <c r="G16" l="1"/>
  <c r="H16" s="1"/>
  <c r="H15"/>
</calcChain>
</file>

<file path=xl/sharedStrings.xml><?xml version="1.0" encoding="utf-8"?>
<sst xmlns="http://schemas.openxmlformats.org/spreadsheetml/2006/main" count="13" uniqueCount="13">
  <si>
    <t>Y</t>
    <phoneticPr fontId="1"/>
  </si>
  <si>
    <t>X=lnx</t>
    <phoneticPr fontId="1"/>
  </si>
  <si>
    <t>x</t>
    <phoneticPr fontId="1"/>
  </si>
  <si>
    <t>y</t>
    <phoneticPr fontId="1"/>
  </si>
  <si>
    <t>累積ｙ</t>
    <rPh sb="0" eb="2">
      <t>ルイセキ</t>
    </rPh>
    <phoneticPr fontId="1"/>
  </si>
  <si>
    <t>合計</t>
    <rPh sb="0" eb="2">
      <t>ゴウケイ</t>
    </rPh>
    <phoneticPr fontId="1"/>
  </si>
  <si>
    <t>確率密度</t>
    <rPh sb="0" eb="2">
      <t>カクリツ</t>
    </rPh>
    <rPh sb="2" eb="4">
      <t>ミツド</t>
    </rPh>
    <phoneticPr fontId="1"/>
  </si>
  <si>
    <t>x</t>
    <phoneticPr fontId="1"/>
  </si>
  <si>
    <t>f(x)</t>
    <phoneticPr fontId="1"/>
  </si>
  <si>
    <t>x: 故障するまでの日数</t>
    <rPh sb="3" eb="5">
      <t>コショウ</t>
    </rPh>
    <rPh sb="10" eb="12">
      <t>ニッスウ</t>
    </rPh>
    <phoneticPr fontId="1"/>
  </si>
  <si>
    <t>λ（ｘ）</t>
    <phoneticPr fontId="1"/>
  </si>
  <si>
    <t>α＝a</t>
    <phoneticPr fontId="1"/>
  </si>
  <si>
    <t>β=</t>
    <phoneticPr fontId="1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</si>
</sst>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_ "/>
    <numFmt numFmtId="178" formatCode="0.0000000"/>
  </numFmts>
  <fonts count="3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177" fontId="2" fillId="0" borderId="1" xfId="0" applyNumberFormat="1" applyFont="1" applyBorder="1" applyAlignment="1">
      <alignment horizontal="center"/>
    </xf>
    <xf numFmtId="2" fontId="0" fillId="0" borderId="1" xfId="0" applyNumberFormat="1" applyBorder="1">
      <alignment vertical="center"/>
    </xf>
    <xf numFmtId="0" fontId="0" fillId="0" borderId="2" xfId="0" applyBorder="1">
      <alignment vertical="center"/>
    </xf>
    <xf numFmtId="2" fontId="0" fillId="0" borderId="2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Eq val="1"/>
            <c:trendlineLbl>
              <c:layout>
                <c:manualLayout>
                  <c:x val="-0.24365463692038491"/>
                  <c:y val="-2.203484981044037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400" baseline="0">
                        <a:solidFill>
                          <a:sysClr val="windowText" lastClr="000000"/>
                        </a:solidFill>
                      </a:rPr>
                      <a:t>y = 3.9464x - 17.154</a:t>
                    </a:r>
                    <a:endParaRPr lang="en-US" altLang="ja-JP" sz="140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Sheet2!$E$4:$E$15</c:f>
              <c:numCache>
                <c:formatCode>0.0000_ </c:formatCode>
                <c:ptCount val="12"/>
                <c:pt idx="0">
                  <c:v>3.6888794541139363</c:v>
                </c:pt>
                <c:pt idx="1">
                  <c:v>3.8066624897703196</c:v>
                </c:pt>
                <c:pt idx="2">
                  <c:v>3.912023005428146</c:v>
                </c:pt>
                <c:pt idx="3">
                  <c:v>4.0073331852324712</c:v>
                </c:pt>
                <c:pt idx="4">
                  <c:v>4.0943445622221004</c:v>
                </c:pt>
                <c:pt idx="5">
                  <c:v>4.1743872698956368</c:v>
                </c:pt>
                <c:pt idx="6">
                  <c:v>4.2484952420493594</c:v>
                </c:pt>
                <c:pt idx="7">
                  <c:v>4.3174881135363101</c:v>
                </c:pt>
                <c:pt idx="8">
                  <c:v>4.3820266346738812</c:v>
                </c:pt>
                <c:pt idx="9">
                  <c:v>4.4426512564903167</c:v>
                </c:pt>
                <c:pt idx="10">
                  <c:v>4.499809670330265</c:v>
                </c:pt>
                <c:pt idx="11">
                  <c:v>4.5538768916005408</c:v>
                </c:pt>
              </c:numCache>
            </c:numRef>
          </c:xVal>
          <c:yVal>
            <c:numRef>
              <c:f>Sheet2!$H$4:$H$15</c:f>
              <c:numCache>
                <c:formatCode>General</c:formatCode>
                <c:ptCount val="12"/>
                <c:pt idx="0">
                  <c:v>-2.2503673273124449</c:v>
                </c:pt>
                <c:pt idx="1">
                  <c:v>-2.2503673273124449</c:v>
                </c:pt>
                <c:pt idx="2">
                  <c:v>-1.8169607947796103</c:v>
                </c:pt>
                <c:pt idx="3">
                  <c:v>-1.4999399867595156</c:v>
                </c:pt>
                <c:pt idx="4">
                  <c:v>-1.030930433158723</c:v>
                </c:pt>
                <c:pt idx="5">
                  <c:v>-0.84215099072473243</c:v>
                </c:pt>
                <c:pt idx="6">
                  <c:v>-0.51443713617380304</c:v>
                </c:pt>
                <c:pt idx="7">
                  <c:v>4.8620744579389474E-2</c:v>
                </c:pt>
                <c:pt idx="8">
                  <c:v>0.18562675886236613</c:v>
                </c:pt>
                <c:pt idx="9">
                  <c:v>0.47588499532711109</c:v>
                </c:pt>
                <c:pt idx="10">
                  <c:v>0.6403369387607486</c:v>
                </c:pt>
                <c:pt idx="11">
                  <c:v>0.83403244524795683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ADF-408B-9838-565DF1FF8459}"/>
            </c:ext>
          </c:extLst>
        </c:ser>
        <c:dLbls/>
        <c:axId val="172398848"/>
        <c:axId val="172417408"/>
      </c:scatterChart>
      <c:valAx>
        <c:axId val="172398848"/>
        <c:scaling>
          <c:orientation val="minMax"/>
          <c:min val="3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baseline="0">
                    <a:solidFill>
                      <a:sysClr val="windowText" lastClr="000000"/>
                    </a:solidFill>
                    <a:effectLst/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X</a:t>
                </a:r>
                <a:r>
                  <a:rPr lang="ja-JP" altLang="en-US" sz="1200" b="1" i="0" baseline="0">
                    <a:solidFill>
                      <a:sysClr val="windowText" lastClr="000000"/>
                    </a:solidFill>
                    <a:effectLst/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： ｌｎ（</a:t>
                </a:r>
                <a:r>
                  <a:rPr lang="ja-JP" altLang="ja-JP" sz="1200" b="1" i="0" baseline="0">
                    <a:solidFill>
                      <a:sysClr val="windowText" lastClr="000000"/>
                    </a:solidFill>
                    <a:effectLst/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故障するまでの時間</a:t>
                </a:r>
                <a:r>
                  <a:rPr lang="ja-JP" altLang="en-US" sz="1200" b="1" i="0" baseline="0">
                    <a:solidFill>
                      <a:sysClr val="windowText" lastClr="000000"/>
                    </a:solidFill>
                    <a:effectLst/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）</a:t>
                </a:r>
                <a:endParaRPr lang="ja-JP" altLang="ja-JP" sz="1200">
                  <a:solidFill>
                    <a:sysClr val="windowText" lastClr="000000"/>
                  </a:solidFill>
                  <a:effectLst/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_ " sourceLinked="0"/>
        <c:maj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2417408"/>
        <c:crosses val="autoZero"/>
        <c:crossBetween val="midCat"/>
      </c:valAx>
      <c:valAx>
        <c:axId val="1724174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3799551618547683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2398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1"/>
          <c:order val="1"/>
          <c:spPr>
            <a:solidFill>
              <a:srgbClr val="66CCFF"/>
            </a:solidFill>
            <a:ln>
              <a:noFill/>
            </a:ln>
            <a:effectLst/>
          </c:spPr>
          <c:cat>
            <c:numRef>
              <c:f>Sheet2!$C$2:$C$16</c:f>
              <c:numCache>
                <c:formatCode>General</c:formatCod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cat>
          <c:val>
            <c:numRef>
              <c:f>Sheet2!$D$2:$D$16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C6-449E-873B-B1958F0471A2}"/>
            </c:ext>
          </c:extLst>
        </c:ser>
        <c:dLbls/>
        <c:gapWidth val="0"/>
        <c:axId val="172217472"/>
        <c:axId val="172211200"/>
      </c:barChart>
      <c:scatterChart>
        <c:scatterStyle val="smoothMarker"/>
        <c:ser>
          <c:idx val="0"/>
          <c:order val="0"/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Sheet2!$K$23:$K$37</c:f>
              <c:numCache>
                <c:formatCode>General</c:formatCod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Sheet2!$N$23:$N$37</c:f>
              <c:numCache>
                <c:formatCode>General</c:formatCode>
                <c:ptCount val="15"/>
                <c:pt idx="0">
                  <c:v>3.0724067761159326E-3</c:v>
                </c:pt>
                <c:pt idx="1">
                  <c:v>4.7424714944344654E-3</c:v>
                </c:pt>
                <c:pt idx="2">
                  <c:v>6.8172119962739367E-3</c:v>
                </c:pt>
                <c:pt idx="3">
                  <c:v>9.2293938955013352E-3</c:v>
                </c:pt>
                <c:pt idx="4">
                  <c:v>1.1842580375893079E-2</c:v>
                </c:pt>
                <c:pt idx="5">
                  <c:v>1.4447102008917315E-2</c:v>
                </c:pt>
                <c:pt idx="6">
                  <c:v>1.677142022363718E-2</c:v>
                </c:pt>
                <c:pt idx="7">
                  <c:v>1.8514070009422266E-2</c:v>
                </c:pt>
                <c:pt idx="8">
                  <c:v>1.9396391231035308E-2</c:v>
                </c:pt>
                <c:pt idx="9">
                  <c:v>1.9227915866728319E-2</c:v>
                </c:pt>
                <c:pt idx="10">
                  <c:v>1.7966927757030692E-2</c:v>
                </c:pt>
                <c:pt idx="11">
                  <c:v>1.5753122134490212E-2</c:v>
                </c:pt>
                <c:pt idx="12">
                  <c:v>1.2892886083478624E-2</c:v>
                </c:pt>
                <c:pt idx="13">
                  <c:v>9.7928395600562507E-3</c:v>
                </c:pt>
                <c:pt idx="14">
                  <c:v>6.8594745094837321E-3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C6-449E-873B-B1958F0471A2}"/>
            </c:ext>
          </c:extLst>
        </c:ser>
        <c:dLbls/>
        <c:axId val="172198912"/>
        <c:axId val="172209280"/>
      </c:scatterChart>
      <c:valAx>
        <c:axId val="1721989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故障するまでの時間［日］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2209280"/>
        <c:crosses val="autoZero"/>
        <c:crossBetween val="midCat"/>
      </c:valAx>
      <c:valAx>
        <c:axId val="1722092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確率密度ｆ（ｘ）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.000_);[Red]\(#,##0.000\)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2198912"/>
        <c:crosses val="autoZero"/>
        <c:crossBetween val="midCat"/>
      </c:valAx>
      <c:valAx>
        <c:axId val="172211200"/>
        <c:scaling>
          <c:orientation val="minMax"/>
        </c:scaling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故障度数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2217472"/>
        <c:crosses val="max"/>
        <c:crossBetween val="between"/>
        <c:majorUnit val="1"/>
      </c:valAx>
      <c:catAx>
        <c:axId val="172217472"/>
        <c:scaling>
          <c:orientation val="minMax"/>
        </c:scaling>
        <c:delete val="1"/>
        <c:axPos val="b"/>
        <c:numFmt formatCode="General" sourceLinked="1"/>
        <c:tickLblPos val="none"/>
        <c:crossAx val="172211200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Sheet2!$O$22</c:f>
              <c:strCache>
                <c:ptCount val="1"/>
                <c:pt idx="0">
                  <c:v>λ（ｘ）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Sheet2!$K$23:$K$37</c:f>
              <c:numCache>
                <c:formatCode>General</c:formatCod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Sheet2!$O$23:$O$37</c:f>
              <c:numCache>
                <c:formatCode>General</c:formatCode>
                <c:ptCount val="15"/>
                <c:pt idx="0">
                  <c:v>3.1467971977328021E-3</c:v>
                </c:pt>
                <c:pt idx="1">
                  <c:v>4.9555743571700686E-3</c:v>
                </c:pt>
                <c:pt idx="2">
                  <c:v>7.3440947755486425E-3</c:v>
                </c:pt>
                <c:pt idx="3">
                  <c:v>1.0390431987098592E-2</c:v>
                </c:pt>
                <c:pt idx="4">
                  <c:v>1.4172131425652691E-2</c:v>
                </c:pt>
                <c:pt idx="5">
                  <c:v>1.87662726421144E-2</c:v>
                </c:pt>
                <c:pt idx="6">
                  <c:v>2.4249518630283115E-2</c:v>
                </c:pt>
                <c:pt idx="7">
                  <c:v>3.069815587881964E-2</c:v>
                </c:pt>
                <c:pt idx="8">
                  <c:v>3.8188127529962618E-2</c:v>
                </c:pt>
                <c:pt idx="9">
                  <c:v>4.6795061275814204E-2</c:v>
                </c:pt>
                <c:pt idx="10">
                  <c:v>5.6594293146867591E-2</c:v>
                </c:pt>
                <c:pt idx="11">
                  <c:v>6.7660888033210562E-2</c:v>
                </c:pt>
                <c:pt idx="12">
                  <c:v>8.0069657564640989E-2</c:v>
                </c:pt>
                <c:pt idx="13">
                  <c:v>9.3895175825837035E-2</c:v>
                </c:pt>
                <c:pt idx="14">
                  <c:v>0.1092117932750136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725-4FA5-8BB1-DA505B3A20A4}"/>
            </c:ext>
          </c:extLst>
        </c:ser>
        <c:dLbls/>
        <c:axId val="172770048"/>
        <c:axId val="172771968"/>
      </c:scatterChart>
      <c:valAx>
        <c:axId val="1727700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200" b="1" i="0" baseline="0">
                    <a:effectLst/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故障するまでの時間［日］</a:t>
                </a:r>
                <a:endParaRPr lang="ja-JP" altLang="ja-JP" sz="1200">
                  <a:effectLst/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2771968"/>
        <c:crosses val="autoZero"/>
        <c:crossBetween val="midCat"/>
      </c:valAx>
      <c:valAx>
        <c:axId val="172771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故障率</a:t>
                </a:r>
                <a:r>
                  <a:rPr lang="en-US" altLang="ja-JP" sz="12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λ</a:t>
                </a:r>
                <a:endParaRPr lang="ja-JP" altLang="en-US" sz="1200" b="1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277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166687</xdr:rowOff>
    </xdr:from>
    <xdr:to>
      <xdr:col>14</xdr:col>
      <xdr:colOff>638175</xdr:colOff>
      <xdr:row>16</xdr:row>
      <xdr:rowOff>166687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18</xdr:row>
      <xdr:rowOff>71437</xdr:rowOff>
    </xdr:from>
    <xdr:to>
      <xdr:col>9</xdr:col>
      <xdr:colOff>219075</xdr:colOff>
      <xdr:row>34</xdr:row>
      <xdr:rowOff>71437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495300</xdr:colOff>
      <xdr:row>35</xdr:row>
      <xdr:rowOff>23812</xdr:rowOff>
    </xdr:from>
    <xdr:to>
      <xdr:col>9</xdr:col>
      <xdr:colOff>257175</xdr:colOff>
      <xdr:row>51</xdr:row>
      <xdr:rowOff>23812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S28" sqref="S28"/>
    </sheetView>
  </sheetViews>
  <sheetFormatPr defaultRowHeight="13.2"/>
  <cols>
    <col min="1" max="1" width="20.44140625" bestFit="1" customWidth="1"/>
    <col min="3" max="3" width="7.109375" bestFit="1" customWidth="1"/>
    <col min="4" max="4" width="3.44140625" bestFit="1" customWidth="1"/>
    <col min="7" max="7" width="7.44140625" bestFit="1" customWidth="1"/>
    <col min="16" max="16" width="4.6640625" customWidth="1"/>
    <col min="17" max="17" width="9.88671875" bestFit="1" customWidth="1"/>
  </cols>
  <sheetData>
    <row r="1" spans="1:8">
      <c r="A1" s="1" t="s">
        <v>9</v>
      </c>
      <c r="C1" s="15" t="s">
        <v>2</v>
      </c>
      <c r="D1" s="15" t="s">
        <v>3</v>
      </c>
      <c r="E1" s="6" t="s">
        <v>1</v>
      </c>
      <c r="F1" s="6" t="s">
        <v>6</v>
      </c>
      <c r="G1" s="6" t="s">
        <v>4</v>
      </c>
      <c r="H1" s="6" t="s">
        <v>0</v>
      </c>
    </row>
    <row r="2" spans="1:8">
      <c r="A2" s="2">
        <v>39.154269638314858</v>
      </c>
      <c r="C2" s="7">
        <v>30</v>
      </c>
      <c r="D2" s="10">
        <v>0</v>
      </c>
      <c r="E2" s="11">
        <f>LN(C2)</f>
        <v>3.4011973816621555</v>
      </c>
      <c r="F2" s="11">
        <f>D2/$D$17</f>
        <v>0</v>
      </c>
      <c r="G2" s="11">
        <f>F2</f>
        <v>0</v>
      </c>
      <c r="H2" s="1" t="e">
        <f>LN(LN(1/(1-G2)))</f>
        <v>#NUM!</v>
      </c>
    </row>
    <row r="3" spans="1:8">
      <c r="A3" s="2">
        <v>39.851430022177915</v>
      </c>
      <c r="C3" s="7">
        <v>35</v>
      </c>
      <c r="D3" s="10">
        <v>0</v>
      </c>
      <c r="E3" s="11">
        <f t="shared" ref="E3:E16" si="0">LN(C3)</f>
        <v>3.5553480614894135</v>
      </c>
      <c r="F3" s="11">
        <f t="shared" ref="F3:F16" si="1">D3/$D$17</f>
        <v>0</v>
      </c>
      <c r="G3" s="11">
        <f>F3+G2</f>
        <v>0</v>
      </c>
      <c r="H3" s="1" t="e">
        <f t="shared" ref="H3:H16" si="2">LN(LN(1/(1-G3)))</f>
        <v>#NUM!</v>
      </c>
    </row>
    <row r="4" spans="1:8">
      <c r="A4" s="2">
        <v>46.414734398306052</v>
      </c>
      <c r="C4" s="7">
        <v>40</v>
      </c>
      <c r="D4" s="10">
        <v>2</v>
      </c>
      <c r="E4" s="12">
        <f t="shared" si="0"/>
        <v>3.6888794541139363</v>
      </c>
      <c r="F4" s="11">
        <f t="shared" si="1"/>
        <v>0.1</v>
      </c>
      <c r="G4" s="11">
        <f t="shared" ref="G4:G16" si="3">F4+G3</f>
        <v>0.1</v>
      </c>
      <c r="H4" s="13">
        <f t="shared" si="2"/>
        <v>-2.2503673273124449</v>
      </c>
    </row>
    <row r="5" spans="1:8">
      <c r="A5" s="2">
        <v>53.17661784783774</v>
      </c>
      <c r="C5" s="7">
        <v>45</v>
      </c>
      <c r="D5" s="10">
        <v>0</v>
      </c>
      <c r="E5" s="12">
        <f t="shared" si="0"/>
        <v>3.8066624897703196</v>
      </c>
      <c r="F5" s="11">
        <f t="shared" si="1"/>
        <v>0</v>
      </c>
      <c r="G5" s="11">
        <f t="shared" si="3"/>
        <v>0.1</v>
      </c>
      <c r="H5" s="13">
        <f t="shared" si="2"/>
        <v>-2.2503673273124449</v>
      </c>
    </row>
    <row r="6" spans="1:8">
      <c r="A6" s="2">
        <v>56.944626748026252</v>
      </c>
      <c r="C6" s="7">
        <v>50</v>
      </c>
      <c r="D6" s="10">
        <v>1</v>
      </c>
      <c r="E6" s="12">
        <f t="shared" si="0"/>
        <v>3.912023005428146</v>
      </c>
      <c r="F6" s="11">
        <f t="shared" si="1"/>
        <v>0.05</v>
      </c>
      <c r="G6" s="11">
        <f t="shared" si="3"/>
        <v>0.15000000000000002</v>
      </c>
      <c r="H6" s="13">
        <f t="shared" si="2"/>
        <v>-1.8169607947796103</v>
      </c>
    </row>
    <row r="7" spans="1:8">
      <c r="A7" s="2">
        <v>59.12916101321877</v>
      </c>
      <c r="C7" s="7">
        <v>55</v>
      </c>
      <c r="D7" s="10">
        <v>1</v>
      </c>
      <c r="E7" s="12">
        <f t="shared" si="0"/>
        <v>4.0073331852324712</v>
      </c>
      <c r="F7" s="11">
        <f t="shared" si="1"/>
        <v>0.05</v>
      </c>
      <c r="G7" s="11">
        <f t="shared" si="3"/>
        <v>0.2</v>
      </c>
      <c r="H7" s="13">
        <f t="shared" si="2"/>
        <v>-1.4999399867595156</v>
      </c>
    </row>
    <row r="8" spans="1:8">
      <c r="A8" s="2">
        <v>61.529168983017833</v>
      </c>
      <c r="C8" s="7">
        <v>60</v>
      </c>
      <c r="D8" s="10">
        <v>2</v>
      </c>
      <c r="E8" s="12">
        <f t="shared" si="0"/>
        <v>4.0943445622221004</v>
      </c>
      <c r="F8" s="11">
        <f t="shared" si="1"/>
        <v>0.1</v>
      </c>
      <c r="G8" s="11">
        <f t="shared" si="3"/>
        <v>0.30000000000000004</v>
      </c>
      <c r="H8" s="13">
        <f t="shared" si="2"/>
        <v>-1.030930433158723</v>
      </c>
    </row>
    <row r="9" spans="1:8">
      <c r="A9" s="2">
        <v>68.722826345971711</v>
      </c>
      <c r="C9" s="7">
        <v>65</v>
      </c>
      <c r="D9" s="10">
        <v>1</v>
      </c>
      <c r="E9" s="12">
        <f t="shared" si="0"/>
        <v>4.1743872698956368</v>
      </c>
      <c r="F9" s="11">
        <f t="shared" si="1"/>
        <v>0.05</v>
      </c>
      <c r="G9" s="11">
        <f t="shared" si="3"/>
        <v>0.35000000000000003</v>
      </c>
      <c r="H9" s="13">
        <f t="shared" si="2"/>
        <v>-0.84215099072473243</v>
      </c>
    </row>
    <row r="10" spans="1:8">
      <c r="A10" s="2">
        <v>68.893945291083128</v>
      </c>
      <c r="C10" s="7">
        <v>70</v>
      </c>
      <c r="D10" s="10">
        <v>2</v>
      </c>
      <c r="E10" s="12">
        <f t="shared" si="0"/>
        <v>4.2484952420493594</v>
      </c>
      <c r="F10" s="11">
        <f t="shared" si="1"/>
        <v>0.1</v>
      </c>
      <c r="G10" s="11">
        <f t="shared" si="3"/>
        <v>0.45000000000000007</v>
      </c>
      <c r="H10" s="13">
        <f t="shared" si="2"/>
        <v>-0.51443713617380304</v>
      </c>
    </row>
    <row r="11" spans="1:8">
      <c r="A11" s="2">
        <v>71.190723524424456</v>
      </c>
      <c r="C11" s="7">
        <v>75</v>
      </c>
      <c r="D11" s="10">
        <v>4</v>
      </c>
      <c r="E11" s="12">
        <f t="shared" si="0"/>
        <v>4.3174881135363101</v>
      </c>
      <c r="F11" s="11">
        <f t="shared" si="1"/>
        <v>0.2</v>
      </c>
      <c r="G11" s="11">
        <f t="shared" si="3"/>
        <v>0.65000000000000013</v>
      </c>
      <c r="H11" s="13">
        <f t="shared" si="2"/>
        <v>4.8620744579389474E-2</v>
      </c>
    </row>
    <row r="12" spans="1:8">
      <c r="A12" s="2">
        <v>72.891929757464482</v>
      </c>
      <c r="C12" s="7">
        <v>80</v>
      </c>
      <c r="D12" s="10">
        <v>1</v>
      </c>
      <c r="E12" s="12">
        <f t="shared" si="0"/>
        <v>4.3820266346738812</v>
      </c>
      <c r="F12" s="11">
        <f t="shared" si="1"/>
        <v>0.05</v>
      </c>
      <c r="G12" s="11">
        <f t="shared" si="3"/>
        <v>0.70000000000000018</v>
      </c>
      <c r="H12" s="13">
        <f t="shared" si="2"/>
        <v>0.18562675886236613</v>
      </c>
    </row>
    <row r="13" spans="1:8">
      <c r="A13" s="2">
        <v>73.277361875919198</v>
      </c>
      <c r="C13" s="7">
        <v>85</v>
      </c>
      <c r="D13" s="10">
        <v>2</v>
      </c>
      <c r="E13" s="12">
        <f t="shared" si="0"/>
        <v>4.4426512564903167</v>
      </c>
      <c r="F13" s="11">
        <f t="shared" si="1"/>
        <v>0.1</v>
      </c>
      <c r="G13" s="11">
        <f t="shared" si="3"/>
        <v>0.80000000000000016</v>
      </c>
      <c r="H13" s="13">
        <f t="shared" si="2"/>
        <v>0.47588499532711109</v>
      </c>
    </row>
    <row r="14" spans="1:8">
      <c r="A14" s="2">
        <v>74.491145787699921</v>
      </c>
      <c r="C14" s="7">
        <v>90</v>
      </c>
      <c r="D14" s="10">
        <v>1</v>
      </c>
      <c r="E14" s="12">
        <f t="shared" si="0"/>
        <v>4.499809670330265</v>
      </c>
      <c r="F14" s="11">
        <f t="shared" si="1"/>
        <v>0.05</v>
      </c>
      <c r="G14" s="11">
        <f t="shared" si="3"/>
        <v>0.8500000000000002</v>
      </c>
      <c r="H14" s="13">
        <f t="shared" si="2"/>
        <v>0.6403369387607486</v>
      </c>
    </row>
    <row r="15" spans="1:8">
      <c r="A15" s="2">
        <v>75.8138420369946</v>
      </c>
      <c r="C15" s="7">
        <v>95</v>
      </c>
      <c r="D15" s="10">
        <v>1</v>
      </c>
      <c r="E15" s="12">
        <f t="shared" si="0"/>
        <v>4.5538768916005408</v>
      </c>
      <c r="F15" s="11">
        <f t="shared" si="1"/>
        <v>0.05</v>
      </c>
      <c r="G15" s="11">
        <f t="shared" si="3"/>
        <v>0.90000000000000024</v>
      </c>
      <c r="H15" s="13">
        <f t="shared" si="2"/>
        <v>0.83403244524795683</v>
      </c>
    </row>
    <row r="16" spans="1:8">
      <c r="A16" s="2">
        <v>80.668183785123588</v>
      </c>
      <c r="C16" s="7">
        <v>100</v>
      </c>
      <c r="D16" s="10">
        <v>2</v>
      </c>
      <c r="E16" s="11">
        <f t="shared" si="0"/>
        <v>4.6051701859880918</v>
      </c>
      <c r="F16" s="11">
        <f t="shared" si="1"/>
        <v>0.1</v>
      </c>
      <c r="G16" s="11">
        <f t="shared" si="3"/>
        <v>1.0000000000000002</v>
      </c>
      <c r="H16" s="1" t="e">
        <f t="shared" si="2"/>
        <v>#NUM!</v>
      </c>
    </row>
    <row r="17" spans="1:17">
      <c r="A17" s="2">
        <v>82.762725491919568</v>
      </c>
      <c r="C17" s="14" t="s">
        <v>5</v>
      </c>
      <c r="D17" s="14">
        <f>SUM(D2:D16)</f>
        <v>20</v>
      </c>
    </row>
    <row r="18" spans="1:17">
      <c r="A18" s="2">
        <v>88.237334858774005</v>
      </c>
    </row>
    <row r="19" spans="1:17">
      <c r="A19" s="2">
        <v>94.206149130461313</v>
      </c>
    </row>
    <row r="20" spans="1:17">
      <c r="A20" s="2">
        <v>97.82749422430004</v>
      </c>
      <c r="K20" s="1" t="s">
        <v>11</v>
      </c>
      <c r="L20" s="3">
        <v>3.9460000000000002</v>
      </c>
    </row>
    <row r="21" spans="1:17">
      <c r="A21" s="2">
        <v>97.966961342510146</v>
      </c>
      <c r="K21" s="4" t="s">
        <v>12</v>
      </c>
      <c r="L21" s="5">
        <f>EXP(17.154/3.946)</f>
        <v>77.260824182951112</v>
      </c>
    </row>
    <row r="22" spans="1:17">
      <c r="K22" s="6" t="s">
        <v>7</v>
      </c>
      <c r="L22" s="6"/>
      <c r="M22" s="6"/>
      <c r="N22" s="6" t="s">
        <v>8</v>
      </c>
      <c r="O22" s="6" t="s">
        <v>10</v>
      </c>
    </row>
    <row r="23" spans="1:17">
      <c r="K23" s="8">
        <v>30</v>
      </c>
      <c r="L23" s="1">
        <f>($L$20/$L$21)*((K23/$L$21)^($L$20-1))</f>
        <v>3.1467971977328026E-3</v>
      </c>
      <c r="M23" s="1">
        <f>EXP(-1*((K23/$L$21)^$L$20))</f>
        <v>0.97635995682515964</v>
      </c>
      <c r="N23" s="1">
        <f>L23*M23</f>
        <v>3.0724067761159326E-3</v>
      </c>
      <c r="O23" s="1">
        <f>($L$20/($L$21^$L$20))*K23^($L$20-1)</f>
        <v>3.1467971977328021E-3</v>
      </c>
      <c r="Q23" s="9">
        <f>_xlfn.WEIBULL.DIST(K23,77.26,3.95,FALSE)</f>
        <v>0</v>
      </c>
    </row>
    <row r="24" spans="1:17">
      <c r="K24" s="8">
        <v>35</v>
      </c>
      <c r="L24" s="1">
        <f t="shared" ref="L24:L37" si="4">($L$20/$L$21)*((K24/$L$21)^($L$20-1))</f>
        <v>4.9555743571700738E-3</v>
      </c>
      <c r="M24" s="1">
        <f t="shared" ref="M24:M37" si="5">EXP(-1*((K24/$L$21)^$L$20))</f>
        <v>0.95699734331959407</v>
      </c>
      <c r="N24" s="1">
        <f t="shared" ref="N24:N37" si="6">L24*M24</f>
        <v>4.7424714944344654E-3</v>
      </c>
      <c r="O24" s="1">
        <f t="shared" ref="O24:O37" si="7">($L$20/($L$21^$L$20))*K24^($L$20-1)</f>
        <v>4.9555743571700686E-3</v>
      </c>
      <c r="Q24" s="9">
        <f>_xlfn.WEIBULL.DIST(K24,77.26,3.95,FALSE)</f>
        <v>0</v>
      </c>
    </row>
    <row r="25" spans="1:17">
      <c r="K25" s="8">
        <v>40</v>
      </c>
      <c r="L25" s="1">
        <f t="shared" si="4"/>
        <v>7.3440947755486485E-3</v>
      </c>
      <c r="M25" s="1">
        <f t="shared" si="5"/>
        <v>0.92825762801578904</v>
      </c>
      <c r="N25" s="1">
        <f t="shared" si="6"/>
        <v>6.8172119962739367E-3</v>
      </c>
      <c r="O25" s="1">
        <f t="shared" si="7"/>
        <v>7.3440947755486425E-3</v>
      </c>
      <c r="Q25" s="9">
        <f t="shared" ref="Q25:Q37" si="8">_xlfn.WEIBULL.DIST(K25,77.26,3.95,FALSE)</f>
        <v>0</v>
      </c>
    </row>
    <row r="26" spans="1:17">
      <c r="K26" s="8">
        <v>45</v>
      </c>
      <c r="L26" s="1">
        <f t="shared" si="4"/>
        <v>1.0390431987098601E-2</v>
      </c>
      <c r="M26" s="1">
        <f t="shared" si="5"/>
        <v>0.8882589200296116</v>
      </c>
      <c r="N26" s="1">
        <f t="shared" si="6"/>
        <v>9.2293938955013352E-3</v>
      </c>
      <c r="O26" s="1">
        <f t="shared" si="7"/>
        <v>1.0390431987098592E-2</v>
      </c>
      <c r="Q26" s="9">
        <f t="shared" si="8"/>
        <v>0</v>
      </c>
    </row>
    <row r="27" spans="1:17">
      <c r="K27" s="8">
        <v>50</v>
      </c>
      <c r="L27" s="1">
        <f t="shared" si="4"/>
        <v>1.4172131425652709E-2</v>
      </c>
      <c r="M27" s="1">
        <f t="shared" si="5"/>
        <v>0.83562450983604675</v>
      </c>
      <c r="N27" s="1">
        <f t="shared" si="6"/>
        <v>1.1842580375893079E-2</v>
      </c>
      <c r="O27" s="1">
        <f t="shared" si="7"/>
        <v>1.4172131425652691E-2</v>
      </c>
      <c r="Q27" s="9">
        <f t="shared" si="8"/>
        <v>0</v>
      </c>
    </row>
    <row r="28" spans="1:17">
      <c r="K28" s="8">
        <v>55</v>
      </c>
      <c r="L28" s="1">
        <f t="shared" si="4"/>
        <v>1.876627264211438E-2</v>
      </c>
      <c r="M28" s="1">
        <f t="shared" si="5"/>
        <v>0.76984397937903837</v>
      </c>
      <c r="N28" s="1">
        <f t="shared" si="6"/>
        <v>1.4447102008917315E-2</v>
      </c>
      <c r="O28" s="1">
        <f t="shared" si="7"/>
        <v>1.87662726421144E-2</v>
      </c>
      <c r="Q28" s="9">
        <f t="shared" si="8"/>
        <v>0</v>
      </c>
    </row>
    <row r="29" spans="1:17">
      <c r="K29" s="8">
        <v>60</v>
      </c>
      <c r="L29" s="1">
        <f t="shared" si="4"/>
        <v>2.424951863028315E-2</v>
      </c>
      <c r="M29" s="1">
        <f t="shared" si="5"/>
        <v>0.69161868651251446</v>
      </c>
      <c r="N29" s="1">
        <f t="shared" si="6"/>
        <v>1.677142022363718E-2</v>
      </c>
      <c r="O29" s="1">
        <f t="shared" si="7"/>
        <v>2.4249518630283115E-2</v>
      </c>
      <c r="Q29" s="9"/>
    </row>
    <row r="30" spans="1:17">
      <c r="K30" s="8">
        <v>65</v>
      </c>
      <c r="L30" s="1">
        <f t="shared" si="4"/>
        <v>3.069815587881965E-2</v>
      </c>
      <c r="M30" s="1">
        <f t="shared" si="5"/>
        <v>0.60310039738237642</v>
      </c>
      <c r="N30" s="1">
        <f t="shared" si="6"/>
        <v>1.8514070009422266E-2</v>
      </c>
      <c r="O30" s="1">
        <f t="shared" si="7"/>
        <v>3.069815587881964E-2</v>
      </c>
      <c r="Q30" s="9">
        <f t="shared" si="8"/>
        <v>0</v>
      </c>
    </row>
    <row r="31" spans="1:17">
      <c r="K31" s="8">
        <v>70</v>
      </c>
      <c r="L31" s="1">
        <f t="shared" si="4"/>
        <v>3.8188127529962576E-2</v>
      </c>
      <c r="M31" s="1">
        <f t="shared" si="5"/>
        <v>0.50791679209243268</v>
      </c>
      <c r="N31" s="1">
        <f t="shared" si="6"/>
        <v>1.9396391231035308E-2</v>
      </c>
      <c r="O31" s="1">
        <f t="shared" si="7"/>
        <v>3.8188127529962618E-2</v>
      </c>
      <c r="Q31" s="9">
        <f t="shared" si="8"/>
        <v>0</v>
      </c>
    </row>
    <row r="32" spans="1:17">
      <c r="K32" s="8">
        <v>75</v>
      </c>
      <c r="L32" s="1">
        <f t="shared" si="4"/>
        <v>4.6795061275814287E-2</v>
      </c>
      <c r="M32" s="1">
        <f t="shared" si="5"/>
        <v>0.41089626431723764</v>
      </c>
      <c r="N32" s="1">
        <f t="shared" si="6"/>
        <v>1.9227915866728319E-2</v>
      </c>
      <c r="O32" s="1">
        <f t="shared" si="7"/>
        <v>4.6795061275814204E-2</v>
      </c>
      <c r="Q32" s="9">
        <f t="shared" si="8"/>
        <v>0</v>
      </c>
    </row>
    <row r="33" spans="11:17">
      <c r="K33" s="8">
        <v>80</v>
      </c>
      <c r="L33" s="1">
        <f t="shared" si="4"/>
        <v>5.6594293146867709E-2</v>
      </c>
      <c r="M33" s="1">
        <f t="shared" si="5"/>
        <v>0.3174688958550072</v>
      </c>
      <c r="N33" s="1">
        <f t="shared" si="6"/>
        <v>1.7966927757030692E-2</v>
      </c>
      <c r="O33" s="1">
        <f t="shared" si="7"/>
        <v>5.6594293146867591E-2</v>
      </c>
      <c r="Q33" s="9">
        <f t="shared" si="8"/>
        <v>0</v>
      </c>
    </row>
    <row r="34" spans="11:17">
      <c r="K34" s="8">
        <v>85</v>
      </c>
      <c r="L34" s="1">
        <f t="shared" si="4"/>
        <v>6.7660888033210562E-2</v>
      </c>
      <c r="M34" s="1">
        <f t="shared" si="5"/>
        <v>0.23282464348913032</v>
      </c>
      <c r="N34" s="1">
        <f t="shared" si="6"/>
        <v>1.5753122134490212E-2</v>
      </c>
      <c r="O34" s="1">
        <f t="shared" si="7"/>
        <v>6.7660888033210562E-2</v>
      </c>
      <c r="Q34" s="9">
        <f t="shared" si="8"/>
        <v>0</v>
      </c>
    </row>
    <row r="35" spans="11:17">
      <c r="K35" s="8">
        <v>90</v>
      </c>
      <c r="L35" s="1">
        <f t="shared" si="4"/>
        <v>8.0069657564641031E-2</v>
      </c>
      <c r="M35" s="1">
        <f t="shared" si="5"/>
        <v>0.16102087202096585</v>
      </c>
      <c r="N35" s="1">
        <f t="shared" si="6"/>
        <v>1.2892886083478624E-2</v>
      </c>
      <c r="O35" s="1">
        <f t="shared" si="7"/>
        <v>8.0069657564640989E-2</v>
      </c>
      <c r="Q35" s="9">
        <f t="shared" si="8"/>
        <v>0</v>
      </c>
    </row>
    <row r="36" spans="11:17">
      <c r="K36" s="8">
        <v>95</v>
      </c>
      <c r="L36" s="1">
        <f t="shared" si="4"/>
        <v>9.389517582583698E-2</v>
      </c>
      <c r="M36" s="1">
        <f t="shared" si="5"/>
        <v>0.10429544940861138</v>
      </c>
      <c r="N36" s="1">
        <f t="shared" si="6"/>
        <v>9.7928395600562507E-3</v>
      </c>
      <c r="O36" s="1">
        <f t="shared" si="7"/>
        <v>9.3895175825837035E-2</v>
      </c>
      <c r="Q36" s="9">
        <f t="shared" si="8"/>
        <v>0</v>
      </c>
    </row>
    <row r="37" spans="11:17">
      <c r="K37" s="8">
        <v>100</v>
      </c>
      <c r="L37" s="1">
        <f t="shared" si="4"/>
        <v>0.1092117932750135</v>
      </c>
      <c r="M37" s="1">
        <f t="shared" si="5"/>
        <v>6.2808917460135755E-2</v>
      </c>
      <c r="N37" s="1">
        <f t="shared" si="6"/>
        <v>6.8594745094837321E-3</v>
      </c>
      <c r="O37" s="1">
        <f t="shared" si="7"/>
        <v>0.1092117932750136</v>
      </c>
      <c r="Q37" s="9">
        <f t="shared" si="8"/>
        <v>0</v>
      </c>
    </row>
  </sheetData>
  <sortState ref="C3:C16">
    <sortCondition ref="C2"/>
  </sortState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2020-07-03T06:14:31Z</dcterms:created>
  <dcterms:modified xsi:type="dcterms:W3CDTF">2020-07-07T09:15:21Z</dcterms:modified>
</cp:coreProperties>
</file>