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65524" windowWidth="11556" windowHeight="9732" tabRatio="746" activeTab="0"/>
  </bookViews>
  <sheets>
    <sheet name="L18" sheetId="1" r:id="rId1"/>
    <sheet name="データ" sheetId="2" r:id="rId2"/>
    <sheet name="要因効果図" sheetId="3" r:id="rId3"/>
    <sheet name="change" sheetId="4" r:id="rId4"/>
  </sheets>
  <externalReferences>
    <externalReference r:id="rId7"/>
  </externalReferences>
  <definedNames>
    <definedName name="_xlnm.Print_Area" localSheetId="2">'要因効果図'!$A$1:$O$72</definedName>
  </definedNames>
  <calcPr fullCalcOnLoad="1"/>
</workbook>
</file>

<file path=xl/sharedStrings.xml><?xml version="1.0" encoding="utf-8"?>
<sst xmlns="http://schemas.openxmlformats.org/spreadsheetml/2006/main" count="443" uniqueCount="239">
  <si>
    <t>－</t>
  </si>
  <si>
    <t>ＳＮ比</t>
  </si>
  <si>
    <t>実験№</t>
  </si>
  <si>
    <t>Ａ</t>
  </si>
  <si>
    <t>Ｂ</t>
  </si>
  <si>
    <t>Ｃ</t>
  </si>
  <si>
    <t>Ｄ</t>
  </si>
  <si>
    <t>Ｅ</t>
  </si>
  <si>
    <t>Ｆ</t>
  </si>
  <si>
    <t>Ｇ</t>
  </si>
  <si>
    <t>Ｈ</t>
  </si>
  <si>
    <t>ＳＮ比</t>
  </si>
  <si>
    <t>感度</t>
  </si>
  <si>
    <t>　　制御因子</t>
  </si>
  <si>
    <t>因子</t>
  </si>
  <si>
    <t>平均値</t>
  </si>
  <si>
    <t>Ａ１</t>
  </si>
  <si>
    <t>Ａ２</t>
  </si>
  <si>
    <t>Ｂ１</t>
  </si>
  <si>
    <t>Ｂ２</t>
  </si>
  <si>
    <t>Ｂ３</t>
  </si>
  <si>
    <t>Ｃ１</t>
  </si>
  <si>
    <t>Ｃ２</t>
  </si>
  <si>
    <t>Ｃ３</t>
  </si>
  <si>
    <t>Ｄ１</t>
  </si>
  <si>
    <t>Ｄ２</t>
  </si>
  <si>
    <t>Ｄ３</t>
  </si>
  <si>
    <t>Ｅ１</t>
  </si>
  <si>
    <t>Ｅ２</t>
  </si>
  <si>
    <t>Ｅ３</t>
  </si>
  <si>
    <t>Ｆ１</t>
  </si>
  <si>
    <t>Ｆ２</t>
  </si>
  <si>
    <t>Ｆ３</t>
  </si>
  <si>
    <t>Ｇ１</t>
  </si>
  <si>
    <t>Ｇ２</t>
  </si>
  <si>
    <t>Ｇ３</t>
  </si>
  <si>
    <t>Ｈ１</t>
  </si>
  <si>
    <t>Ｈ２</t>
  </si>
  <si>
    <t>Ｈ３</t>
  </si>
  <si>
    <t>(db)</t>
  </si>
  <si>
    <t>全体平均</t>
  </si>
  <si>
    <t>Ａ</t>
  </si>
  <si>
    <t>Ｂ</t>
  </si>
  <si>
    <t>Ｃ</t>
  </si>
  <si>
    <t>Ｄ</t>
  </si>
  <si>
    <t>Ｅ</t>
  </si>
  <si>
    <t>Ｆ</t>
  </si>
  <si>
    <t>Ｇ</t>
  </si>
  <si>
    <t>Ｈ</t>
  </si>
  <si>
    <t>最適条件</t>
  </si>
  <si>
    <t>A</t>
  </si>
  <si>
    <t>Ｂ</t>
  </si>
  <si>
    <t>Ｃ</t>
  </si>
  <si>
    <t>Ｄ</t>
  </si>
  <si>
    <t>Ｅ</t>
  </si>
  <si>
    <t>Ｆ</t>
  </si>
  <si>
    <t>Ｇ</t>
  </si>
  <si>
    <t>Ｈ</t>
  </si>
  <si>
    <t>全体平均</t>
  </si>
  <si>
    <t>推定値</t>
  </si>
  <si>
    <t>水準</t>
  </si>
  <si>
    <t>比較条件</t>
  </si>
  <si>
    <t>ＳＮ比の利得（推定値）</t>
  </si>
  <si>
    <t>感度の利得（推定値）</t>
  </si>
  <si>
    <t>最適</t>
  </si>
  <si>
    <t>比較</t>
  </si>
  <si>
    <t>利得</t>
  </si>
  <si>
    <t>ＳＮ比の利得（確認実験）</t>
  </si>
  <si>
    <t>２０世紀型
ＳＮ比</t>
  </si>
  <si>
    <t>M1</t>
  </si>
  <si>
    <t>M2</t>
  </si>
  <si>
    <t>M3</t>
  </si>
  <si>
    <r>
      <t>L</t>
    </r>
    <r>
      <rPr>
        <vertAlign val="subscript"/>
        <sz val="11"/>
        <rFont val="ＪＳ明朝"/>
        <family val="1"/>
      </rPr>
      <t>1</t>
    </r>
  </si>
  <si>
    <t>N1</t>
  </si>
  <si>
    <t>N2</t>
  </si>
  <si>
    <r>
      <t>Ｓ</t>
    </r>
    <r>
      <rPr>
        <vertAlign val="subscript"/>
        <sz val="11"/>
        <rFont val="ＭＳ Ｐ明朝"/>
        <family val="1"/>
      </rPr>
      <t>T</t>
    </r>
  </si>
  <si>
    <r>
      <t>Ｓ</t>
    </r>
    <r>
      <rPr>
        <vertAlign val="subscript"/>
        <sz val="11"/>
        <rFont val="ＭＳ Ｐ明朝"/>
        <family val="1"/>
      </rPr>
      <t>β</t>
    </r>
  </si>
  <si>
    <r>
      <t>Ｓ</t>
    </r>
    <r>
      <rPr>
        <vertAlign val="subscript"/>
        <sz val="11"/>
        <rFont val="ＭＳ Ｐ明朝"/>
        <family val="1"/>
      </rPr>
      <t>N×β</t>
    </r>
  </si>
  <si>
    <r>
      <t>L</t>
    </r>
    <r>
      <rPr>
        <vertAlign val="subscript"/>
        <sz val="11"/>
        <rFont val="ＭＳ Ｐ明朝"/>
        <family val="1"/>
      </rPr>
      <t>2</t>
    </r>
  </si>
  <si>
    <t>r</t>
  </si>
  <si>
    <r>
      <t>Ｓ</t>
    </r>
    <r>
      <rPr>
        <vertAlign val="subscript"/>
        <sz val="11"/>
        <rFont val="ＭＳ Ｐ明朝"/>
        <family val="1"/>
      </rPr>
      <t>e</t>
    </r>
  </si>
  <si>
    <r>
      <t>（S</t>
    </r>
    <r>
      <rPr>
        <vertAlign val="subscript"/>
        <sz val="11"/>
        <rFont val="ＭＳ Ｐ明朝"/>
        <family val="1"/>
      </rPr>
      <t>β</t>
    </r>
    <r>
      <rPr>
        <sz val="11"/>
        <rFont val="ＭＳ Ｐ明朝"/>
        <family val="1"/>
      </rPr>
      <t>－V</t>
    </r>
    <r>
      <rPr>
        <vertAlign val="subscript"/>
        <sz val="11"/>
        <rFont val="ＭＳ Ｐ明朝"/>
        <family val="1"/>
      </rPr>
      <t>e</t>
    </r>
    <r>
      <rPr>
        <sz val="11"/>
        <rFont val="ＭＳ Ｐ明朝"/>
        <family val="1"/>
      </rPr>
      <t>)</t>
    </r>
    <r>
      <rPr>
        <vertAlign val="superscript"/>
        <sz val="11"/>
        <rFont val="ＭＳ Ｐ明朝"/>
        <family val="1"/>
      </rPr>
      <t>２</t>
    </r>
    <r>
      <rPr>
        <sz val="11"/>
        <rFont val="ＭＳ Ｐ明朝"/>
        <family val="1"/>
      </rPr>
      <t>／２ｒV</t>
    </r>
    <r>
      <rPr>
        <vertAlign val="subscript"/>
        <sz val="11"/>
        <rFont val="ＭＳ Ｐ明朝"/>
        <family val="1"/>
      </rPr>
      <t>N</t>
    </r>
  </si>
  <si>
    <r>
      <t>V</t>
    </r>
    <r>
      <rPr>
        <vertAlign val="subscript"/>
        <sz val="11"/>
        <rFont val="ＭＳ Ｐ明朝"/>
        <family val="1"/>
      </rPr>
      <t>N</t>
    </r>
  </si>
  <si>
    <r>
      <t>V</t>
    </r>
    <r>
      <rPr>
        <vertAlign val="subscript"/>
        <sz val="11"/>
        <rFont val="ＭＳ Ｐ明朝"/>
        <family val="1"/>
      </rPr>
      <t>e</t>
    </r>
  </si>
  <si>
    <r>
      <t>（S</t>
    </r>
    <r>
      <rPr>
        <vertAlign val="subscript"/>
        <sz val="11"/>
        <rFont val="ＭＳ Ｐ明朝"/>
        <family val="1"/>
      </rPr>
      <t>β</t>
    </r>
    <r>
      <rPr>
        <sz val="11"/>
        <rFont val="ＭＳ Ｐ明朝"/>
        <family val="1"/>
      </rPr>
      <t>－V</t>
    </r>
    <r>
      <rPr>
        <vertAlign val="subscript"/>
        <sz val="11"/>
        <rFont val="ＭＳ Ｐ明朝"/>
        <family val="1"/>
      </rPr>
      <t>e</t>
    </r>
    <r>
      <rPr>
        <sz val="11"/>
        <rFont val="ＭＳ Ｐ明朝"/>
        <family val="1"/>
      </rPr>
      <t>)</t>
    </r>
    <r>
      <rPr>
        <vertAlign val="superscript"/>
        <sz val="11"/>
        <rFont val="ＭＳ Ｐ明朝"/>
        <family val="1"/>
      </rPr>
      <t>２</t>
    </r>
    <r>
      <rPr>
        <sz val="11"/>
        <rFont val="ＭＳ Ｐ明朝"/>
        <family val="1"/>
      </rPr>
      <t>／２ｒ</t>
    </r>
  </si>
  <si>
    <t>計画者</t>
  </si>
  <si>
    <t>L18</t>
  </si>
  <si>
    <t>B</t>
  </si>
  <si>
    <t>C</t>
  </si>
  <si>
    <t>D</t>
  </si>
  <si>
    <t>E</t>
  </si>
  <si>
    <t>F</t>
  </si>
  <si>
    <t>G</t>
  </si>
  <si>
    <t>H</t>
  </si>
  <si>
    <t>計画日</t>
  </si>
  <si>
    <t>実験1</t>
  </si>
  <si>
    <t>実験日</t>
  </si>
  <si>
    <t>実験2</t>
  </si>
  <si>
    <t>実験3</t>
  </si>
  <si>
    <t>実験4</t>
  </si>
  <si>
    <t>実験5</t>
  </si>
  <si>
    <t>実験6</t>
  </si>
  <si>
    <t>-</t>
  </si>
  <si>
    <t>実験7</t>
  </si>
  <si>
    <t>実験8</t>
  </si>
  <si>
    <t>実験9</t>
  </si>
  <si>
    <t>実験10</t>
  </si>
  <si>
    <t>実験11</t>
  </si>
  <si>
    <t>実験12</t>
  </si>
  <si>
    <t>実験13</t>
  </si>
  <si>
    <t>実験14</t>
  </si>
  <si>
    <t>実験15</t>
  </si>
  <si>
    <t>実験16</t>
  </si>
  <si>
    <t>実験17</t>
  </si>
  <si>
    <t>信号因子</t>
  </si>
  <si>
    <t>実験18</t>
  </si>
  <si>
    <t>誤差因子</t>
  </si>
  <si>
    <t>N1</t>
  </si>
  <si>
    <t>N2</t>
  </si>
  <si>
    <t>無し</t>
  </si>
  <si>
    <t>有</t>
  </si>
  <si>
    <t>バージョン：L18</t>
  </si>
  <si>
    <t>キャップ 　cap</t>
  </si>
  <si>
    <t>直径　Diameter</t>
  </si>
  <si>
    <t>高さ　Height</t>
  </si>
  <si>
    <t>材質 Material</t>
  </si>
  <si>
    <t>落下地点　Falling point</t>
  </si>
  <si>
    <t xml:space="preserve">落下高さ　Falling height </t>
  </si>
  <si>
    <t xml:space="preserve">緩い
loosely
</t>
  </si>
  <si>
    <t xml:space="preserve">きつく
tightly
</t>
  </si>
  <si>
    <t>小
smal</t>
  </si>
  <si>
    <t>中
medium</t>
  </si>
  <si>
    <t>大
large</t>
  </si>
  <si>
    <t>低
low</t>
  </si>
  <si>
    <t>ゴム
rubber</t>
  </si>
  <si>
    <t>中央
center</t>
  </si>
  <si>
    <t>低い　
Low</t>
  </si>
  <si>
    <t>中
medium</t>
  </si>
  <si>
    <t>ﾌﾟﾗｽﾁｯｸ
plastic</t>
  </si>
  <si>
    <t>半径の中点
half of radius</t>
  </si>
  <si>
    <t>高
high</t>
  </si>
  <si>
    <t>金属
metal</t>
  </si>
  <si>
    <t>円周上
on the circumference</t>
  </si>
  <si>
    <t>高い　
high</t>
  </si>
  <si>
    <t>M1</t>
  </si>
  <si>
    <t>M2</t>
  </si>
  <si>
    <t>M3</t>
  </si>
  <si>
    <t>length of the string</t>
  </si>
  <si>
    <t>uneven state 
by using aluminum foil</t>
  </si>
  <si>
    <t>制御因子 Control Factors</t>
  </si>
  <si>
    <t>N1</t>
  </si>
  <si>
    <t>N2</t>
  </si>
  <si>
    <t>0</t>
  </si>
  <si>
    <t>0</t>
  </si>
  <si>
    <t>重心の位置</t>
  </si>
  <si>
    <t>最適</t>
  </si>
  <si>
    <t>最悪</t>
  </si>
  <si>
    <t>L18 =2×3^7=4374通り</t>
  </si>
  <si>
    <t xml:space="preserve">巻き締めトルク　Fastening torque </t>
  </si>
  <si>
    <r>
      <t>誤差因子　</t>
    </r>
    <r>
      <rPr>
        <sz val="11"/>
        <color indexed="12"/>
        <rFont val="ＭＳ Ｐゴシック"/>
        <family val="3"/>
      </rPr>
      <t>Noise factor</t>
    </r>
  </si>
  <si>
    <r>
      <t xml:space="preserve">信号因子 </t>
    </r>
    <r>
      <rPr>
        <sz val="11"/>
        <color indexed="12"/>
        <rFont val="ＪＳ明朝"/>
        <family val="1"/>
      </rPr>
      <t>Signal factor</t>
    </r>
  </si>
  <si>
    <r>
      <t>水準</t>
    </r>
    <r>
      <rPr>
        <sz val="11"/>
        <color indexed="12"/>
        <rFont val="ＭＳ Ｐゴシック"/>
        <family val="3"/>
      </rPr>
      <t xml:space="preserve"> Level</t>
    </r>
  </si>
  <si>
    <t>0</t>
  </si>
  <si>
    <t>CASE 1</t>
  </si>
  <si>
    <t>B</t>
  </si>
  <si>
    <t>C</t>
  </si>
  <si>
    <t>D</t>
  </si>
  <si>
    <t>E</t>
  </si>
  <si>
    <t>F</t>
  </si>
  <si>
    <t>G</t>
  </si>
  <si>
    <t>H</t>
  </si>
  <si>
    <t>Ｄ</t>
  </si>
  <si>
    <t>Ｅ</t>
  </si>
  <si>
    <t>Ｆ</t>
  </si>
  <si>
    <t>Ｇ</t>
  </si>
  <si>
    <t>Ｈ</t>
  </si>
  <si>
    <t>Ａ</t>
  </si>
  <si>
    <t>Ｂ</t>
  </si>
  <si>
    <t>Ｃ</t>
  </si>
  <si>
    <t>Ａ</t>
  </si>
  <si>
    <t>Ａ１</t>
  </si>
  <si>
    <t>Ａ２</t>
  </si>
  <si>
    <t>Ｂ１</t>
  </si>
  <si>
    <t>Ｂ２</t>
  </si>
  <si>
    <t>Ｂ３</t>
  </si>
  <si>
    <t>Ｃ１</t>
  </si>
  <si>
    <t>Ｃ２</t>
  </si>
  <si>
    <t>Ｃ３</t>
  </si>
  <si>
    <t>Ｄ１</t>
  </si>
  <si>
    <t>Ｄ２</t>
  </si>
  <si>
    <t>Ｄ３</t>
  </si>
  <si>
    <t>Ｅ１</t>
  </si>
  <si>
    <t>Ｅ２</t>
  </si>
  <si>
    <t>Ｅ３</t>
  </si>
  <si>
    <t>Ｆ１</t>
  </si>
  <si>
    <t>Ｆ２</t>
  </si>
  <si>
    <t>Ｆ３</t>
  </si>
  <si>
    <t>Ｇ１</t>
  </si>
  <si>
    <t>Ｇ２</t>
  </si>
  <si>
    <t>Ｇ３</t>
  </si>
  <si>
    <t>Ｈ１</t>
  </si>
  <si>
    <t>Ｈ２</t>
  </si>
  <si>
    <t>Ｈ３</t>
  </si>
  <si>
    <t>Ｂ</t>
  </si>
  <si>
    <t>Ｃ</t>
  </si>
  <si>
    <t>Ｄ</t>
  </si>
  <si>
    <t>Ｅ</t>
  </si>
  <si>
    <t>Ｆ</t>
  </si>
  <si>
    <t>Ｇ</t>
  </si>
  <si>
    <t>Ｈ</t>
  </si>
  <si>
    <t>H</t>
  </si>
  <si>
    <t>G</t>
  </si>
  <si>
    <t>B</t>
  </si>
  <si>
    <t>F</t>
  </si>
  <si>
    <t>D</t>
  </si>
  <si>
    <t>E</t>
  </si>
  <si>
    <t>C</t>
  </si>
  <si>
    <t>H１</t>
  </si>
  <si>
    <t>H２</t>
  </si>
  <si>
    <t>H３</t>
  </si>
  <si>
    <t>G１</t>
  </si>
  <si>
    <t>G２</t>
  </si>
  <si>
    <t>G３</t>
  </si>
  <si>
    <t>B１</t>
  </si>
  <si>
    <t>B２</t>
  </si>
  <si>
    <t>B３</t>
  </si>
  <si>
    <t>F１</t>
  </si>
  <si>
    <t>F２</t>
  </si>
  <si>
    <t>F３</t>
  </si>
  <si>
    <t>D１</t>
  </si>
  <si>
    <t>D２</t>
  </si>
  <si>
    <t>D３</t>
  </si>
  <si>
    <t>E１</t>
  </si>
  <si>
    <t>E２</t>
  </si>
  <si>
    <t>E３</t>
  </si>
  <si>
    <t>C１</t>
  </si>
  <si>
    <t>C２</t>
  </si>
  <si>
    <t>C３</t>
  </si>
  <si>
    <t>effect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</si>
</sst>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_);[Red]\(0.00\)"/>
    <numFmt numFmtId="179" formatCode="0.000_ "/>
    <numFmt numFmtId="180" formatCode="0.00_ "/>
    <numFmt numFmtId="181" formatCode="0.000_);[Red]\(0.000\)"/>
    <numFmt numFmtId="182" formatCode="0_);[Red]\(0\)"/>
    <numFmt numFmtId="183" formatCode="0.0"/>
    <numFmt numFmtId="184" formatCode="0.0_);[Red]\(0.0\)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_);[Red]\(0.0000\)"/>
    <numFmt numFmtId="191" formatCode="0_ "/>
    <numFmt numFmtId="192" formatCode="#,##0_);[Red]\(#,##0\)"/>
    <numFmt numFmtId="193" formatCode="#,##0.00_);[Red]\(#,##0.00\)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_ "/>
    <numFmt numFmtId="200" formatCode="0.0000000_ "/>
    <numFmt numFmtId="201" formatCode="0.000000_ "/>
    <numFmt numFmtId="202" formatCode="0.00000_ "/>
  </numFmts>
  <fonts count="74">
    <font>
      <sz val="11"/>
      <name val="ＪＳ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ＪＳ明朝"/>
      <family val="1"/>
    </font>
    <font>
      <u val="single"/>
      <sz val="8.25"/>
      <color indexed="36"/>
      <name val="ＪＳ明朝"/>
      <family val="1"/>
    </font>
    <font>
      <sz val="6"/>
      <name val="ＪＳ明朝"/>
      <family val="3"/>
    </font>
    <font>
      <vertAlign val="subscript"/>
      <sz val="11"/>
      <name val="ＪＳ明朝"/>
      <family val="1"/>
    </font>
    <font>
      <sz val="11"/>
      <name val="ＭＳ Ｐ明朝"/>
      <family val="1"/>
    </font>
    <font>
      <vertAlign val="subscript"/>
      <sz val="11"/>
      <name val="ＭＳ Ｐ明朝"/>
      <family val="1"/>
    </font>
    <font>
      <vertAlign val="superscript"/>
      <sz val="11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indexed="12"/>
      <name val="ＪＳ明朝"/>
      <family val="1"/>
    </font>
    <font>
      <b/>
      <sz val="14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12"/>
      <name val="ＭＳ Ｐゴシック"/>
      <family val="3"/>
    </font>
    <font>
      <sz val="16"/>
      <color indexed="8"/>
      <name val="ＭＳ Ｐゴシック"/>
      <family val="3"/>
    </font>
    <font>
      <sz val="16"/>
      <color indexed="12"/>
      <name val="Calibri"/>
      <family val="2"/>
    </font>
    <font>
      <sz val="18"/>
      <color indexed="8"/>
      <name val="ＭＳ Ｐゴシック"/>
      <family val="3"/>
    </font>
    <font>
      <sz val="18"/>
      <color indexed="12"/>
      <name val="Calibri"/>
      <family val="2"/>
    </font>
    <font>
      <sz val="24"/>
      <color indexed="12"/>
      <name val="ＭＳ Ｐゴシック"/>
      <family val="3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.8"/>
      <color indexed="8"/>
      <name val="Calibri"/>
      <family val="2"/>
    </font>
    <font>
      <b/>
      <sz val="10.8"/>
      <color indexed="8"/>
      <name val="ＭＳ Ｐゴシック"/>
      <family val="3"/>
    </font>
    <font>
      <sz val="18"/>
      <color indexed="10"/>
      <name val="ＭＳ Ｐゴシック"/>
      <family val="3"/>
    </font>
    <font>
      <sz val="16"/>
      <color indexed="10"/>
      <name val="Calibri"/>
      <family val="2"/>
    </font>
    <font>
      <sz val="14"/>
      <color indexed="12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sz val="14"/>
      <color indexed="10"/>
      <name val="ＭＳ Ｐゴシック"/>
      <family val="3"/>
    </font>
    <font>
      <sz val="14"/>
      <color indexed="10"/>
      <name val="Calibri"/>
      <family val="2"/>
    </font>
    <font>
      <sz val="18"/>
      <color indexed="8"/>
      <name val="Calibri"/>
      <family val="2"/>
    </font>
    <font>
      <sz val="5.25"/>
      <color indexed="8"/>
      <name val="ＭＳ Ｐゴシック"/>
      <family val="3"/>
    </font>
    <font>
      <b/>
      <sz val="16"/>
      <color indexed="8"/>
      <name val="Calibri"/>
      <family val="2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/>
      <top style="medium">
        <color rgb="FFFF0000"/>
      </top>
      <bottom style="medium">
        <color rgb="FFFF0000"/>
      </bottom>
    </border>
    <border>
      <left style="medium"/>
      <right style="thin"/>
      <top style="medium">
        <color rgb="FFFF0000"/>
      </top>
      <bottom style="medium">
        <color rgb="FFFF0000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1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181" fontId="3" fillId="0" borderId="0" xfId="0" applyNumberFormat="1" applyFont="1" applyAlignment="1">
      <alignment horizontal="left" vertical="top"/>
    </xf>
    <xf numFmtId="178" fontId="3" fillId="0" borderId="12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horizontal="left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3" fillId="0" borderId="0" xfId="61">
      <alignment/>
      <protection/>
    </xf>
    <xf numFmtId="0" fontId="13" fillId="0" borderId="0" xfId="61" applyAlignment="1">
      <alignment horizontal="right"/>
      <protection/>
    </xf>
    <xf numFmtId="49" fontId="13" fillId="0" borderId="0" xfId="61" applyNumberFormat="1" applyFont="1">
      <alignment/>
      <protection/>
    </xf>
    <xf numFmtId="0" fontId="13" fillId="33" borderId="15" xfId="61" applyFill="1" applyBorder="1">
      <alignment/>
      <protection/>
    </xf>
    <xf numFmtId="0" fontId="13" fillId="33" borderId="16" xfId="61" applyFill="1" applyBorder="1">
      <alignment/>
      <protection/>
    </xf>
    <xf numFmtId="0" fontId="13" fillId="33" borderId="17" xfId="61" applyFill="1" applyBorder="1">
      <alignment/>
      <protection/>
    </xf>
    <xf numFmtId="0" fontId="13" fillId="33" borderId="18" xfId="61" applyFill="1" applyBorder="1">
      <alignment/>
      <protection/>
    </xf>
    <xf numFmtId="0" fontId="13" fillId="33" borderId="19" xfId="61" applyFill="1" applyBorder="1">
      <alignment/>
      <protection/>
    </xf>
    <xf numFmtId="0" fontId="13" fillId="33" borderId="20" xfId="61" applyFill="1" applyBorder="1" applyAlignment="1">
      <alignment horizontal="center"/>
      <protection/>
    </xf>
    <xf numFmtId="0" fontId="13" fillId="33" borderId="21" xfId="61" applyFill="1" applyBorder="1" applyAlignment="1">
      <alignment horizontal="center"/>
      <protection/>
    </xf>
    <xf numFmtId="0" fontId="13" fillId="33" borderId="22" xfId="61" applyFill="1" applyBorder="1">
      <alignment/>
      <protection/>
    </xf>
    <xf numFmtId="0" fontId="13" fillId="33" borderId="0" xfId="61" applyFill="1" applyBorder="1">
      <alignment/>
      <protection/>
    </xf>
    <xf numFmtId="0" fontId="13" fillId="33" borderId="23" xfId="61" applyFill="1" applyBorder="1">
      <alignment/>
      <protection/>
    </xf>
    <xf numFmtId="0" fontId="13" fillId="33" borderId="24" xfId="61" applyFill="1" applyBorder="1">
      <alignment/>
      <protection/>
    </xf>
    <xf numFmtId="0" fontId="13" fillId="33" borderId="25" xfId="61" applyFill="1" applyBorder="1" applyAlignment="1">
      <alignment horizontal="center"/>
      <protection/>
    </xf>
    <xf numFmtId="0" fontId="13" fillId="33" borderId="26" xfId="61" applyFill="1" applyBorder="1" applyAlignment="1">
      <alignment horizontal="center"/>
      <protection/>
    </xf>
    <xf numFmtId="0" fontId="13" fillId="33" borderId="0" xfId="61" applyFill="1" applyBorder="1" applyAlignment="1">
      <alignment horizontal="center"/>
      <protection/>
    </xf>
    <xf numFmtId="0" fontId="13" fillId="33" borderId="27" xfId="61" applyFill="1" applyBorder="1">
      <alignment/>
      <protection/>
    </xf>
    <xf numFmtId="0" fontId="13" fillId="33" borderId="28" xfId="61" applyFill="1" applyBorder="1">
      <alignment/>
      <protection/>
    </xf>
    <xf numFmtId="0" fontId="13" fillId="33" borderId="29" xfId="61" applyFill="1" applyBorder="1" applyAlignment="1">
      <alignment horizontal="center"/>
      <protection/>
    </xf>
    <xf numFmtId="0" fontId="13" fillId="33" borderId="12" xfId="61" applyFill="1" applyBorder="1" applyAlignment="1">
      <alignment horizontal="center"/>
      <protection/>
    </xf>
    <xf numFmtId="0" fontId="13" fillId="33" borderId="30" xfId="61" applyFill="1" applyBorder="1" applyAlignment="1">
      <alignment horizontal="center"/>
      <protection/>
    </xf>
    <xf numFmtId="0" fontId="13" fillId="33" borderId="31" xfId="61" applyFill="1" applyBorder="1" applyAlignment="1">
      <alignment horizontal="center"/>
      <protection/>
    </xf>
    <xf numFmtId="0" fontId="13" fillId="33" borderId="32" xfId="61" applyFill="1" applyBorder="1" applyAlignment="1">
      <alignment horizontal="center"/>
      <protection/>
    </xf>
    <xf numFmtId="0" fontId="13" fillId="33" borderId="0" xfId="61" applyFill="1">
      <alignment/>
      <protection/>
    </xf>
    <xf numFmtId="0" fontId="13" fillId="33" borderId="0" xfId="61" applyFill="1" applyBorder="1" applyAlignment="1">
      <alignment horizontal="left"/>
      <protection/>
    </xf>
    <xf numFmtId="0" fontId="13" fillId="0" borderId="0" xfId="61" applyFill="1" applyBorder="1" applyAlignment="1">
      <alignment horizontal="center"/>
      <protection/>
    </xf>
    <xf numFmtId="0" fontId="13" fillId="33" borderId="33" xfId="61" applyFill="1" applyBorder="1">
      <alignment/>
      <protection/>
    </xf>
    <xf numFmtId="0" fontId="13" fillId="33" borderId="26" xfId="61" applyFill="1" applyBorder="1">
      <alignment/>
      <protection/>
    </xf>
    <xf numFmtId="0" fontId="13" fillId="33" borderId="10" xfId="61" applyFill="1" applyBorder="1" applyAlignment="1">
      <alignment horizontal="center" vertical="center"/>
      <protection/>
    </xf>
    <xf numFmtId="0" fontId="13" fillId="33" borderId="34" xfId="61" applyFill="1" applyBorder="1" applyAlignment="1">
      <alignment horizontal="center" vertical="center"/>
      <protection/>
    </xf>
    <xf numFmtId="0" fontId="13" fillId="33" borderId="0" xfId="61" applyFill="1" applyBorder="1" applyAlignment="1">
      <alignment horizontal="left" vertical="center" wrapText="1"/>
      <protection/>
    </xf>
    <xf numFmtId="0" fontId="13" fillId="33" borderId="0" xfId="61" applyFill="1" applyBorder="1" applyAlignment="1">
      <alignment horizontal="left" vertical="center"/>
      <protection/>
    </xf>
    <xf numFmtId="0" fontId="13" fillId="33" borderId="22" xfId="61" applyFill="1" applyBorder="1" applyAlignment="1">
      <alignment horizontal="center" vertical="center"/>
      <protection/>
    </xf>
    <xf numFmtId="0" fontId="13" fillId="33" borderId="10" xfId="61" applyFill="1" applyBorder="1" applyAlignment="1">
      <alignment horizontal="center" vertical="center" wrapText="1"/>
      <protection/>
    </xf>
    <xf numFmtId="0" fontId="13" fillId="33" borderId="34" xfId="61" applyFill="1" applyBorder="1" applyAlignment="1">
      <alignment horizontal="center" vertical="center" wrapText="1"/>
      <protection/>
    </xf>
    <xf numFmtId="0" fontId="13" fillId="33" borderId="10" xfId="61" applyNumberFormat="1" applyFill="1" applyBorder="1" applyAlignment="1">
      <alignment horizontal="center" vertical="center" wrapText="1"/>
      <protection/>
    </xf>
    <xf numFmtId="49" fontId="13" fillId="33" borderId="10" xfId="61" applyNumberFormat="1" applyFill="1" applyBorder="1" applyAlignment="1">
      <alignment horizontal="center" vertical="center" wrapText="1"/>
      <protection/>
    </xf>
    <xf numFmtId="49" fontId="13" fillId="33" borderId="12" xfId="61" applyNumberFormat="1" applyFill="1" applyBorder="1" applyAlignment="1">
      <alignment horizontal="center" vertical="center" wrapText="1"/>
      <protection/>
    </xf>
    <xf numFmtId="0" fontId="13" fillId="33" borderId="35" xfId="61" applyFill="1" applyBorder="1" applyAlignment="1">
      <alignment horizontal="center" vertical="center" wrapText="1"/>
      <protection/>
    </xf>
    <xf numFmtId="0" fontId="13" fillId="33" borderId="16" xfId="61" applyFill="1" applyBorder="1" applyAlignment="1">
      <alignment horizontal="center" vertical="center"/>
      <protection/>
    </xf>
    <xf numFmtId="0" fontId="13" fillId="33" borderId="16" xfId="61" applyFill="1" applyBorder="1" applyAlignment="1">
      <alignment horizontal="left" vertical="center"/>
      <protection/>
    </xf>
    <xf numFmtId="0" fontId="13" fillId="33" borderId="16" xfId="61" applyFill="1" applyBorder="1" applyAlignment="1">
      <alignment horizontal="center" vertical="center" wrapText="1"/>
      <protection/>
    </xf>
    <xf numFmtId="0" fontId="13" fillId="33" borderId="34" xfId="61" applyNumberFormat="1" applyFill="1" applyBorder="1" applyAlignment="1">
      <alignment horizontal="center" vertical="center" wrapText="1"/>
      <protection/>
    </xf>
    <xf numFmtId="49" fontId="13" fillId="33" borderId="30" xfId="61" applyNumberFormat="1" applyFill="1" applyBorder="1" applyAlignment="1">
      <alignment horizontal="center" vertical="center" wrapText="1"/>
      <protection/>
    </xf>
    <xf numFmtId="0" fontId="13" fillId="33" borderId="0" xfId="61" applyFont="1" applyFill="1" applyBorder="1" applyAlignment="1">
      <alignment wrapText="1"/>
      <protection/>
    </xf>
    <xf numFmtId="0" fontId="13" fillId="33" borderId="36" xfId="61" applyFill="1" applyBorder="1">
      <alignment/>
      <protection/>
    </xf>
    <xf numFmtId="0" fontId="13" fillId="33" borderId="37" xfId="61" applyFill="1" applyBorder="1">
      <alignment/>
      <protection/>
    </xf>
    <xf numFmtId="0" fontId="13" fillId="33" borderId="38" xfId="61" applyFill="1" applyBorder="1" applyAlignment="1">
      <alignment horizontal="center"/>
      <protection/>
    </xf>
    <xf numFmtId="49" fontId="13" fillId="33" borderId="35" xfId="61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4" xfId="0" applyBorder="1" applyAlignment="1">
      <alignment/>
    </xf>
    <xf numFmtId="0" fontId="0" fillId="0" borderId="4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11" xfId="0" applyBorder="1" applyAlignment="1">
      <alignment/>
    </xf>
    <xf numFmtId="0" fontId="0" fillId="0" borderId="45" xfId="0" applyBorder="1" applyAlignment="1">
      <alignment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3" fillId="0" borderId="42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0" fillId="0" borderId="54" xfId="0" applyFont="1" applyBorder="1" applyAlignment="1">
      <alignment/>
    </xf>
    <xf numFmtId="0" fontId="8" fillId="0" borderId="54" xfId="0" applyFont="1" applyFill="1" applyBorder="1" applyAlignment="1">
      <alignment horizontal="center" vertical="center"/>
    </xf>
    <xf numFmtId="0" fontId="8" fillId="0" borderId="54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180" fontId="0" fillId="0" borderId="10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34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56" xfId="0" applyFill="1" applyBorder="1" applyAlignment="1">
      <alignment/>
    </xf>
    <xf numFmtId="0" fontId="0" fillId="0" borderId="56" xfId="0" applyBorder="1" applyAlignment="1">
      <alignment/>
    </xf>
    <xf numFmtId="180" fontId="0" fillId="0" borderId="56" xfId="0" applyNumberFormat="1" applyBorder="1" applyAlignment="1">
      <alignment/>
    </xf>
    <xf numFmtId="180" fontId="0" fillId="0" borderId="57" xfId="0" applyNumberFormat="1" applyBorder="1" applyAlignment="1">
      <alignment/>
    </xf>
    <xf numFmtId="0" fontId="0" fillId="0" borderId="20" xfId="0" applyFill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60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1" xfId="0" applyFill="1" applyBorder="1" applyAlignment="1">
      <alignment/>
    </xf>
    <xf numFmtId="0" fontId="13" fillId="0" borderId="40" xfId="61" applyBorder="1" applyAlignment="1">
      <alignment vertical="center"/>
      <protection/>
    </xf>
    <xf numFmtId="0" fontId="13" fillId="0" borderId="41" xfId="61" applyBorder="1" applyAlignment="1">
      <alignment vertical="center"/>
      <protection/>
    </xf>
    <xf numFmtId="0" fontId="13" fillId="0" borderId="10" xfId="61" applyBorder="1" applyAlignment="1">
      <alignment horizontal="center" vertical="center"/>
      <protection/>
    </xf>
    <xf numFmtId="0" fontId="13" fillId="0" borderId="34" xfId="61" applyBorder="1" applyAlignment="1">
      <alignment horizontal="center" vertical="center"/>
      <protection/>
    </xf>
    <xf numFmtId="49" fontId="13" fillId="0" borderId="40" xfId="61" applyNumberFormat="1" applyBorder="1" applyAlignment="1">
      <alignment horizontal="right" vertical="center"/>
      <protection/>
    </xf>
    <xf numFmtId="0" fontId="13" fillId="0" borderId="10" xfId="61" applyBorder="1" applyAlignment="1">
      <alignment vertical="center"/>
      <protection/>
    </xf>
    <xf numFmtId="0" fontId="13" fillId="0" borderId="34" xfId="61" applyBorder="1" applyAlignment="1">
      <alignment vertical="center"/>
      <protection/>
    </xf>
    <xf numFmtId="0" fontId="13" fillId="0" borderId="10" xfId="61" applyFill="1" applyBorder="1" applyAlignment="1">
      <alignment horizontal="center" vertical="center"/>
      <protection/>
    </xf>
    <xf numFmtId="0" fontId="13" fillId="0" borderId="34" xfId="61" applyFill="1" applyBorder="1" applyAlignment="1">
      <alignment horizontal="center" vertical="center"/>
      <protection/>
    </xf>
    <xf numFmtId="0" fontId="13" fillId="0" borderId="20" xfId="61" applyBorder="1" applyAlignment="1">
      <alignment horizontal="center" vertical="center"/>
      <protection/>
    </xf>
    <xf numFmtId="0" fontId="13" fillId="0" borderId="21" xfId="61" applyBorder="1" applyAlignment="1">
      <alignment horizontal="center" vertical="center"/>
      <protection/>
    </xf>
    <xf numFmtId="49" fontId="13" fillId="0" borderId="41" xfId="61" applyNumberFormat="1" applyBorder="1" applyAlignment="1">
      <alignment horizontal="right" vertical="center"/>
      <protection/>
    </xf>
    <xf numFmtId="0" fontId="13" fillId="0" borderId="20" xfId="61" applyBorder="1" applyAlignment="1">
      <alignment vertical="center"/>
      <protection/>
    </xf>
    <xf numFmtId="0" fontId="13" fillId="0" borderId="21" xfId="61" applyBorder="1" applyAlignment="1">
      <alignment vertical="center"/>
      <protection/>
    </xf>
    <xf numFmtId="0" fontId="13" fillId="33" borderId="47" xfId="61" applyFill="1" applyBorder="1" applyAlignment="1">
      <alignment horizontal="center"/>
      <protection/>
    </xf>
    <xf numFmtId="0" fontId="13" fillId="33" borderId="49" xfId="61" applyFill="1" applyBorder="1" applyAlignment="1">
      <alignment horizontal="center"/>
      <protection/>
    </xf>
    <xf numFmtId="0" fontId="13" fillId="33" borderId="16" xfId="61" applyFont="1" applyFill="1" applyBorder="1">
      <alignment/>
      <protection/>
    </xf>
    <xf numFmtId="49" fontId="13" fillId="34" borderId="10" xfId="61" applyNumberFormat="1" applyFill="1" applyBorder="1" applyAlignment="1">
      <alignment horizontal="right" vertical="center"/>
      <protection/>
    </xf>
    <xf numFmtId="0" fontId="13" fillId="35" borderId="40" xfId="61" applyFill="1" applyBorder="1" applyAlignment="1">
      <alignment vertical="center"/>
      <protection/>
    </xf>
    <xf numFmtId="0" fontId="13" fillId="35" borderId="10" xfId="61" applyFill="1" applyBorder="1" applyAlignment="1">
      <alignment horizontal="center" vertical="center"/>
      <protection/>
    </xf>
    <xf numFmtId="0" fontId="13" fillId="35" borderId="34" xfId="61" applyFill="1" applyBorder="1" applyAlignment="1">
      <alignment horizontal="center" vertical="center"/>
      <protection/>
    </xf>
    <xf numFmtId="49" fontId="13" fillId="35" borderId="40" xfId="61" applyNumberFormat="1" applyFill="1" applyBorder="1" applyAlignment="1">
      <alignment horizontal="right" vertical="center"/>
      <protection/>
    </xf>
    <xf numFmtId="0" fontId="13" fillId="35" borderId="10" xfId="61" applyFill="1" applyBorder="1" applyAlignment="1">
      <alignment vertical="center"/>
      <protection/>
    </xf>
    <xf numFmtId="49" fontId="13" fillId="35" borderId="10" xfId="61" applyNumberFormat="1" applyFill="1" applyBorder="1" applyAlignment="1">
      <alignment horizontal="right" vertical="center"/>
      <protection/>
    </xf>
    <xf numFmtId="0" fontId="13" fillId="35" borderId="34" xfId="61" applyFill="1" applyBorder="1" applyAlignment="1">
      <alignment vertical="center"/>
      <protection/>
    </xf>
    <xf numFmtId="0" fontId="3" fillId="35" borderId="61" xfId="0" applyFont="1" applyFill="1" applyBorder="1" applyAlignment="1">
      <alignment horizontal="center" vertical="center"/>
    </xf>
    <xf numFmtId="0" fontId="0" fillId="35" borderId="14" xfId="0" applyFill="1" applyBorder="1" applyAlignment="1">
      <alignment/>
    </xf>
    <xf numFmtId="0" fontId="0" fillId="35" borderId="62" xfId="0" applyFill="1" applyBorder="1" applyAlignment="1">
      <alignment/>
    </xf>
    <xf numFmtId="180" fontId="0" fillId="35" borderId="14" xfId="0" applyNumberFormat="1" applyFill="1" applyBorder="1" applyAlignment="1">
      <alignment/>
    </xf>
    <xf numFmtId="180" fontId="0" fillId="35" borderId="63" xfId="0" applyNumberFormat="1" applyFill="1" applyBorder="1" applyAlignment="1">
      <alignment/>
    </xf>
    <xf numFmtId="0" fontId="3" fillId="35" borderId="50" xfId="0" applyFont="1" applyFill="1" applyBorder="1" applyAlignment="1">
      <alignment horizontal="center" vertical="center"/>
    </xf>
    <xf numFmtId="0" fontId="0" fillId="35" borderId="4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9" xfId="0" applyFill="1" applyBorder="1" applyAlignment="1">
      <alignment/>
    </xf>
    <xf numFmtId="180" fontId="0" fillId="35" borderId="10" xfId="0" applyNumberFormat="1" applyFill="1" applyBorder="1" applyAlignment="1">
      <alignment/>
    </xf>
    <xf numFmtId="180" fontId="0" fillId="35" borderId="34" xfId="0" applyNumberFormat="1" applyFill="1" applyBorder="1" applyAlignment="1">
      <alignment/>
    </xf>
    <xf numFmtId="49" fontId="13" fillId="34" borderId="20" xfId="61" applyNumberFormat="1" applyFill="1" applyBorder="1" applyAlignment="1">
      <alignment horizontal="right" vertical="center"/>
      <protection/>
    </xf>
    <xf numFmtId="49" fontId="13" fillId="34" borderId="21" xfId="61" applyNumberFormat="1" applyFill="1" applyBorder="1" applyAlignment="1">
      <alignment horizontal="right" vertical="center"/>
      <protection/>
    </xf>
    <xf numFmtId="0" fontId="0" fillId="35" borderId="50" xfId="0" applyFill="1" applyBorder="1" applyAlignment="1">
      <alignment/>
    </xf>
    <xf numFmtId="0" fontId="0" fillId="35" borderId="61" xfId="0" applyFill="1" applyBorder="1" applyAlignment="1">
      <alignment/>
    </xf>
    <xf numFmtId="0" fontId="0" fillId="35" borderId="64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14" xfId="0" applyBorder="1" applyAlignment="1">
      <alignment/>
    </xf>
    <xf numFmtId="0" fontId="0" fillId="0" borderId="65" xfId="0" applyBorder="1" applyAlignment="1">
      <alignment/>
    </xf>
    <xf numFmtId="0" fontId="0" fillId="0" borderId="63" xfId="0" applyBorder="1" applyAlignment="1">
      <alignment/>
    </xf>
    <xf numFmtId="0" fontId="0" fillId="35" borderId="66" xfId="0" applyFill="1" applyBorder="1" applyAlignment="1">
      <alignment/>
    </xf>
    <xf numFmtId="0" fontId="0" fillId="35" borderId="67" xfId="0" applyFill="1" applyBorder="1" applyAlignment="1">
      <alignment/>
    </xf>
    <xf numFmtId="0" fontId="13" fillId="0" borderId="46" xfId="61" applyBorder="1">
      <alignment/>
      <protection/>
    </xf>
    <xf numFmtId="0" fontId="13" fillId="0" borderId="47" xfId="61" applyBorder="1" applyAlignment="1">
      <alignment horizontal="center"/>
      <protection/>
    </xf>
    <xf numFmtId="0" fontId="13" fillId="0" borderId="49" xfId="61" applyBorder="1" applyAlignment="1">
      <alignment horizontal="center"/>
      <protection/>
    </xf>
    <xf numFmtId="49" fontId="0" fillId="0" borderId="4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3" fillId="0" borderId="68" xfId="61" applyBorder="1" applyAlignment="1">
      <alignment vertical="center"/>
      <protection/>
    </xf>
    <xf numFmtId="0" fontId="13" fillId="0" borderId="12" xfId="61" applyBorder="1" applyAlignment="1">
      <alignment horizontal="center" vertical="center"/>
      <protection/>
    </xf>
    <xf numFmtId="0" fontId="13" fillId="0" borderId="30" xfId="61" applyBorder="1" applyAlignment="1">
      <alignment horizontal="center" vertical="center"/>
      <protection/>
    </xf>
    <xf numFmtId="49" fontId="13" fillId="0" borderId="68" xfId="61" applyNumberFormat="1" applyBorder="1" applyAlignment="1">
      <alignment horizontal="right" vertical="center"/>
      <protection/>
    </xf>
    <xf numFmtId="0" fontId="13" fillId="0" borderId="12" xfId="61" applyBorder="1" applyAlignment="1">
      <alignment vertical="center"/>
      <protection/>
    </xf>
    <xf numFmtId="0" fontId="13" fillId="0" borderId="30" xfId="61" applyBorder="1" applyAlignment="1">
      <alignment vertical="center"/>
      <protection/>
    </xf>
    <xf numFmtId="0" fontId="13" fillId="0" borderId="69" xfId="61" applyBorder="1" applyAlignment="1">
      <alignment vertical="center"/>
      <protection/>
    </xf>
    <xf numFmtId="0" fontId="13" fillId="0" borderId="14" xfId="61" applyBorder="1" applyAlignment="1">
      <alignment horizontal="center" vertical="center"/>
      <protection/>
    </xf>
    <xf numFmtId="0" fontId="13" fillId="0" borderId="63" xfId="61" applyBorder="1" applyAlignment="1">
      <alignment horizontal="center" vertical="center"/>
      <protection/>
    </xf>
    <xf numFmtId="49" fontId="13" fillId="0" borderId="69" xfId="61" applyNumberFormat="1" applyBorder="1" applyAlignment="1">
      <alignment horizontal="right" vertical="center"/>
      <protection/>
    </xf>
    <xf numFmtId="0" fontId="13" fillId="0" borderId="14" xfId="61" applyBorder="1" applyAlignment="1">
      <alignment vertical="center"/>
      <protection/>
    </xf>
    <xf numFmtId="0" fontId="13" fillId="0" borderId="63" xfId="61" applyBorder="1" applyAlignment="1">
      <alignment vertical="center"/>
      <protection/>
    </xf>
    <xf numFmtId="0" fontId="13" fillId="35" borderId="66" xfId="61" applyFill="1" applyBorder="1" applyAlignment="1">
      <alignment vertical="center"/>
      <protection/>
    </xf>
    <xf numFmtId="0" fontId="13" fillId="35" borderId="70" xfId="61" applyFill="1" applyBorder="1" applyAlignment="1">
      <alignment horizontal="center" vertical="center"/>
      <protection/>
    </xf>
    <xf numFmtId="0" fontId="13" fillId="35" borderId="71" xfId="61" applyFill="1" applyBorder="1" applyAlignment="1">
      <alignment horizontal="center" vertical="center"/>
      <protection/>
    </xf>
    <xf numFmtId="49" fontId="13" fillId="35" borderId="72" xfId="61" applyNumberFormat="1" applyFill="1" applyBorder="1" applyAlignment="1">
      <alignment horizontal="right" vertical="center"/>
      <protection/>
    </xf>
    <xf numFmtId="0" fontId="13" fillId="35" borderId="70" xfId="61" applyFill="1" applyBorder="1" applyAlignment="1">
      <alignment vertical="center"/>
      <protection/>
    </xf>
    <xf numFmtId="0" fontId="13" fillId="35" borderId="67" xfId="61" applyFill="1" applyBorder="1" applyAlignment="1">
      <alignment vertical="center"/>
      <protection/>
    </xf>
    <xf numFmtId="49" fontId="13" fillId="35" borderId="70" xfId="61" applyNumberFormat="1" applyFill="1" applyBorder="1" applyAlignment="1">
      <alignment horizontal="right" vertical="center"/>
      <protection/>
    </xf>
    <xf numFmtId="0" fontId="17" fillId="0" borderId="0" xfId="61" applyFont="1">
      <alignment/>
      <protection/>
    </xf>
    <xf numFmtId="194" fontId="3" fillId="0" borderId="10" xfId="0" applyNumberFormat="1" applyFont="1" applyBorder="1" applyAlignment="1">
      <alignment vertical="center"/>
    </xf>
    <xf numFmtId="194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13" fillId="0" borderId="58" xfId="61" applyBorder="1" applyAlignment="1">
      <alignment horizontal="center"/>
      <protection/>
    </xf>
    <xf numFmtId="0" fontId="13" fillId="0" borderId="38" xfId="61" applyBorder="1" applyAlignment="1">
      <alignment horizontal="center"/>
      <protection/>
    </xf>
    <xf numFmtId="0" fontId="13" fillId="0" borderId="37" xfId="61" applyBorder="1" applyAlignment="1">
      <alignment horizontal="center"/>
      <protection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No.1</a:t>
            </a:r>
          </a:p>
        </c:rich>
      </c:tx>
      <c:layout>
        <c:manualLayout>
          <c:xMode val="factor"/>
          <c:yMode val="factor"/>
          <c:x val="-0.00575"/>
          <c:y val="-0.04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8075"/>
          <c:w val="0.94325"/>
          <c:h val="0.85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データ!$Y$3</c:f>
              <c:strCache>
                <c:ptCount val="1"/>
                <c:pt idx="0">
                  <c:v>N1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データ!$X$4:$X$6</c:f>
              <c:numCache/>
            </c:numRef>
          </c:xVal>
          <c:yVal>
            <c:numRef>
              <c:f>データ!$Y$4:$Y$6</c:f>
              <c:numCache/>
            </c:numRef>
          </c:yVal>
          <c:smooth val="0"/>
        </c:ser>
        <c:ser>
          <c:idx val="1"/>
          <c:order val="1"/>
          <c:tx>
            <c:strRef>
              <c:f>データ!$Z$3</c:f>
              <c:strCache>
                <c:ptCount val="1"/>
                <c:pt idx="0">
                  <c:v>N2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データ!$X$4:$X$6</c:f>
              <c:numCache/>
            </c:numRef>
          </c:xVal>
          <c:yVal>
            <c:numRef>
              <c:f>データ!$Z$4:$Z$6</c:f>
              <c:numCache/>
            </c:numRef>
          </c:yVal>
          <c:smooth val="0"/>
        </c:ser>
        <c:axId val="2980978"/>
        <c:axId val="26828803"/>
      </c:scatterChart>
      <c:valAx>
        <c:axId val="2980978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Signal Factor</a:t>
                </a:r>
              </a:p>
            </c:rich>
          </c:tx>
          <c:layout>
            <c:manualLayout>
              <c:xMode val="factor"/>
              <c:yMode val="factor"/>
              <c:x val="0.0255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28803"/>
        <c:crosses val="autoZero"/>
        <c:crossBetween val="midCat"/>
        <c:dispUnits/>
        <c:majorUnit val="1"/>
      </c:valAx>
      <c:valAx>
        <c:axId val="26828803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3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80978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725"/>
          <c:y val="0.16"/>
          <c:w val="0.30275"/>
          <c:h val="0.2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No.</a:t>
            </a:r>
            <a:r>
              <a:rPr lang="en-US" cap="none" sz="1080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0.01675"/>
          <c:y val="-0.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081"/>
          <c:w val="0.95725"/>
          <c:h val="0.85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データ!$AK$9</c:f>
              <c:strCache>
                <c:ptCount val="1"/>
                <c:pt idx="0">
                  <c:v>N1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データ!$AJ$10:$AJ$12</c:f>
              <c:numCache/>
            </c:numRef>
          </c:xVal>
          <c:yVal>
            <c:numRef>
              <c:f>データ!$AK$10:$AK$12</c:f>
              <c:numCache/>
            </c:numRef>
          </c:yVal>
          <c:smooth val="0"/>
        </c:ser>
        <c:ser>
          <c:idx val="1"/>
          <c:order val="1"/>
          <c:tx>
            <c:strRef>
              <c:f>データ!$AL$9</c:f>
              <c:strCache>
                <c:ptCount val="1"/>
                <c:pt idx="0">
                  <c:v>N2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データ!$AJ$10:$AJ$12</c:f>
              <c:numCache/>
            </c:numRef>
          </c:xVal>
          <c:yVal>
            <c:numRef>
              <c:f>データ!$AL$10:$AL$12</c:f>
              <c:numCache/>
            </c:numRef>
          </c:yVal>
          <c:smooth val="0"/>
        </c:ser>
        <c:axId val="57081324"/>
        <c:axId val="43969869"/>
      </c:scatterChart>
      <c:valAx>
        <c:axId val="57081324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Signal Factor</a:t>
                </a:r>
              </a:p>
            </c:rich>
          </c:tx>
          <c:layout>
            <c:manualLayout>
              <c:xMode val="factor"/>
              <c:yMode val="factor"/>
              <c:x val="0.0232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69869"/>
        <c:crosses val="autoZero"/>
        <c:crossBetween val="midCat"/>
        <c:dispUnits/>
        <c:majorUnit val="1"/>
      </c:valAx>
      <c:valAx>
        <c:axId val="43969869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1775"/>
              <c:y val="-0.03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081324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1"/>
          <c:y val="0.10325"/>
          <c:w val="0.29775"/>
          <c:h val="0.2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No.</a:t>
            </a:r>
            <a:r>
              <a:rPr lang="en-US" cap="none" sz="108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2"/>
          <c:y val="-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85"/>
          <c:w val="0.95775"/>
          <c:h val="0.8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データ!$AO$9</c:f>
              <c:strCache>
                <c:ptCount val="1"/>
                <c:pt idx="0">
                  <c:v>N1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データ!$AN$10:$AN$12</c:f>
              <c:numCache/>
            </c:numRef>
          </c:xVal>
          <c:yVal>
            <c:numRef>
              <c:f>データ!$AO$10:$AO$12</c:f>
              <c:numCache/>
            </c:numRef>
          </c:yVal>
          <c:smooth val="0"/>
        </c:ser>
        <c:ser>
          <c:idx val="1"/>
          <c:order val="1"/>
          <c:tx>
            <c:strRef>
              <c:f>データ!$AP$9</c:f>
              <c:strCache>
                <c:ptCount val="1"/>
                <c:pt idx="0">
                  <c:v>N2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データ!$AN$10:$AN$12</c:f>
              <c:numCache/>
            </c:numRef>
          </c:xVal>
          <c:yVal>
            <c:numRef>
              <c:f>データ!$AP$10:$AP$12</c:f>
              <c:numCache/>
            </c:numRef>
          </c:yVal>
          <c:smooth val="0"/>
        </c:ser>
        <c:axId val="60184502"/>
        <c:axId val="4789607"/>
      </c:scatterChart>
      <c:valAx>
        <c:axId val="60184502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Signal Factor</a:t>
                </a:r>
              </a:p>
            </c:rich>
          </c:tx>
          <c:layout>
            <c:manualLayout>
              <c:xMode val="factor"/>
              <c:yMode val="factor"/>
              <c:x val="0.0245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89607"/>
        <c:crosses val="autoZero"/>
        <c:crossBetween val="midCat"/>
        <c:dispUnits/>
        <c:majorUnit val="1"/>
      </c:valAx>
      <c:valAx>
        <c:axId val="4789607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1725"/>
              <c:y val="-0.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84502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775"/>
          <c:y val="0.11625"/>
          <c:w val="0.29275"/>
          <c:h val="0.25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No.</a:t>
            </a:r>
            <a:r>
              <a:rPr lang="en-US" cap="none" sz="108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675"/>
          <c:y val="-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81"/>
          <c:w val="0.95775"/>
          <c:h val="0.85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データ!$AS$9</c:f>
              <c:strCache>
                <c:ptCount val="1"/>
                <c:pt idx="0">
                  <c:v>N1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データ!$AR$10:$AR$12</c:f>
              <c:numCache/>
            </c:numRef>
          </c:xVal>
          <c:yVal>
            <c:numRef>
              <c:f>データ!$AS$10:$AS$12</c:f>
              <c:numCache/>
            </c:numRef>
          </c:yVal>
          <c:smooth val="0"/>
        </c:ser>
        <c:ser>
          <c:idx val="1"/>
          <c:order val="1"/>
          <c:tx>
            <c:strRef>
              <c:f>データ!$AT$9</c:f>
              <c:strCache>
                <c:ptCount val="1"/>
                <c:pt idx="0">
                  <c:v>N2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データ!$AR$10:$AR$12</c:f>
              <c:numCache/>
            </c:numRef>
          </c:xVal>
          <c:yVal>
            <c:numRef>
              <c:f>データ!$AT$10:$AT$12</c:f>
              <c:numCache/>
            </c:numRef>
          </c:yVal>
          <c:smooth val="0"/>
        </c:ser>
        <c:axId val="43106464"/>
        <c:axId val="52413857"/>
      </c:scatterChart>
      <c:valAx>
        <c:axId val="43106464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Signal Factor</a:t>
                </a:r>
              </a:p>
            </c:rich>
          </c:tx>
          <c:layout>
            <c:manualLayout>
              <c:xMode val="factor"/>
              <c:yMode val="factor"/>
              <c:x val="0.023"/>
              <c:y val="-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413857"/>
        <c:crosses val="autoZero"/>
        <c:crossBetween val="midCat"/>
        <c:dispUnits/>
        <c:majorUnit val="1"/>
      </c:valAx>
      <c:valAx>
        <c:axId val="52413857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175"/>
              <c:y val="-0.03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106464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45"/>
          <c:y val="0.10225"/>
          <c:w val="0.2945"/>
          <c:h val="0.25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No.</a:t>
            </a:r>
            <a:r>
              <a:rPr lang="en-US" cap="none" sz="1080" b="1" i="0" u="none" baseline="0">
                <a:solidFill>
                  <a:srgbClr val="000000"/>
                </a:solidFill>
              </a:rPr>
              <a:t>13</a:t>
            </a:r>
          </a:p>
        </c:rich>
      </c:tx>
      <c:layout>
        <c:manualLayout>
          <c:xMode val="factor"/>
          <c:yMode val="factor"/>
          <c:x val="0.02225"/>
          <c:y val="-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08075"/>
          <c:w val="0.95575"/>
          <c:h val="0.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データ!$Y$15</c:f>
              <c:strCache>
                <c:ptCount val="1"/>
                <c:pt idx="0">
                  <c:v>N1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データ!$X$16:$X$18</c:f>
              <c:numCache/>
            </c:numRef>
          </c:xVal>
          <c:yVal>
            <c:numRef>
              <c:f>データ!$Y$16:$Y$18</c:f>
              <c:numCache/>
            </c:numRef>
          </c:yVal>
          <c:smooth val="0"/>
        </c:ser>
        <c:ser>
          <c:idx val="1"/>
          <c:order val="1"/>
          <c:tx>
            <c:strRef>
              <c:f>データ!$Z$15</c:f>
              <c:strCache>
                <c:ptCount val="1"/>
                <c:pt idx="0">
                  <c:v>N2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データ!$X$16:$X$18</c:f>
              <c:numCache/>
            </c:numRef>
          </c:xVal>
          <c:yVal>
            <c:numRef>
              <c:f>データ!$Z$16:$Z$18</c:f>
              <c:numCache/>
            </c:numRef>
          </c:yVal>
          <c:smooth val="0"/>
        </c:ser>
        <c:axId val="1962666"/>
        <c:axId val="17663995"/>
      </c:scatterChart>
      <c:valAx>
        <c:axId val="1962666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Signal Factor</a:t>
                </a:r>
              </a:p>
            </c:rich>
          </c:tx>
          <c:layout>
            <c:manualLayout>
              <c:xMode val="factor"/>
              <c:yMode val="factor"/>
              <c:x val="0.023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663995"/>
        <c:crosses val="autoZero"/>
        <c:crossBetween val="midCat"/>
        <c:dispUnits/>
        <c:majorUnit val="1"/>
      </c:valAx>
      <c:valAx>
        <c:axId val="17663995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175"/>
              <c:y val="-0.03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62666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425"/>
          <c:y val="0.10225"/>
          <c:w val="0.296"/>
          <c:h val="0.25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No.</a:t>
            </a:r>
            <a:r>
              <a:rPr lang="en-US" cap="none" sz="1080" b="1" i="0" u="none" baseline="0">
                <a:solidFill>
                  <a:srgbClr val="000000"/>
                </a:solidFill>
              </a:rPr>
              <a:t>14</a:t>
            </a:r>
          </a:p>
        </c:rich>
      </c:tx>
      <c:layout>
        <c:manualLayout>
          <c:xMode val="factor"/>
          <c:yMode val="factor"/>
          <c:x val="0.23925"/>
          <c:y val="-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07975"/>
          <c:w val="0.95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strRef>
              <c:f>データ!$AC$15</c:f>
              <c:strCache>
                <c:ptCount val="1"/>
                <c:pt idx="0">
                  <c:v>N1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データ!$AB$16:$AB$18</c:f>
              <c:numCache/>
            </c:numRef>
          </c:xVal>
          <c:yVal>
            <c:numRef>
              <c:f>データ!$AC$16:$AC$18</c:f>
              <c:numCache/>
            </c:numRef>
          </c:yVal>
          <c:smooth val="0"/>
        </c:ser>
        <c:ser>
          <c:idx val="1"/>
          <c:order val="1"/>
          <c:tx>
            <c:strRef>
              <c:f>データ!$AD$15</c:f>
              <c:strCache>
                <c:ptCount val="1"/>
                <c:pt idx="0">
                  <c:v>N2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データ!$AB$16:$AB$18</c:f>
              <c:numCache/>
            </c:numRef>
          </c:xVal>
          <c:yVal>
            <c:numRef>
              <c:f>データ!$AD$16:$AD$18</c:f>
              <c:numCache/>
            </c:numRef>
          </c:yVal>
          <c:smooth val="0"/>
        </c:ser>
        <c:axId val="24758228"/>
        <c:axId val="21497461"/>
      </c:scatterChart>
      <c:valAx>
        <c:axId val="24758228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Signal Factor</a:t>
                </a:r>
              </a:p>
            </c:rich>
          </c:tx>
          <c:layout>
            <c:manualLayout>
              <c:xMode val="factor"/>
              <c:yMode val="factor"/>
              <c:x val="0.023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97461"/>
        <c:crosses val="autoZero"/>
        <c:crossBetween val="midCat"/>
        <c:dispUnits/>
        <c:majorUnit val="1"/>
      </c:valAx>
      <c:valAx>
        <c:axId val="21497461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17"/>
              <c:y val="-0.03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758228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575"/>
          <c:y val="0"/>
          <c:w val="0.299"/>
          <c:h val="0.25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No.</a:t>
            </a:r>
            <a:r>
              <a:rPr lang="en-US" cap="none" sz="1080" b="1" i="0" u="none" baseline="0">
                <a:solidFill>
                  <a:srgbClr val="000000"/>
                </a:solidFill>
              </a:rPr>
              <a:t>15</a:t>
            </a:r>
          </a:p>
        </c:rich>
      </c:tx>
      <c:layout>
        <c:manualLayout>
          <c:xMode val="factor"/>
          <c:yMode val="factor"/>
          <c:x val="0.01125"/>
          <c:y val="-0.05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079"/>
          <c:w val="0.957"/>
          <c:h val="0.8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データ!$AG$15</c:f>
              <c:strCache>
                <c:ptCount val="1"/>
                <c:pt idx="0">
                  <c:v>N1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データ!$AF$16:$AF$18</c:f>
              <c:numCache/>
            </c:numRef>
          </c:xVal>
          <c:yVal>
            <c:numRef>
              <c:f>データ!$AG$16:$AG$18</c:f>
              <c:numCache/>
            </c:numRef>
          </c:yVal>
          <c:smooth val="0"/>
        </c:ser>
        <c:ser>
          <c:idx val="1"/>
          <c:order val="1"/>
          <c:tx>
            <c:strRef>
              <c:f>データ!$AH$15</c:f>
              <c:strCache>
                <c:ptCount val="1"/>
                <c:pt idx="0">
                  <c:v>N2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データ!$AF$16:$AF$18</c:f>
              <c:numCache/>
            </c:numRef>
          </c:xVal>
          <c:yVal>
            <c:numRef>
              <c:f>データ!$AH$16:$AH$18</c:f>
              <c:numCache/>
            </c:numRef>
          </c:yVal>
          <c:smooth val="0"/>
        </c:ser>
        <c:axId val="59259422"/>
        <c:axId val="63572751"/>
      </c:scatterChart>
      <c:valAx>
        <c:axId val="59259422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Signal Factor</a:t>
                </a:r>
              </a:p>
            </c:rich>
          </c:tx>
          <c:layout>
            <c:manualLayout>
              <c:xMode val="factor"/>
              <c:yMode val="factor"/>
              <c:x val="0.0247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572751"/>
        <c:crosses val="autoZero"/>
        <c:crossBetween val="midCat"/>
        <c:dispUnits/>
        <c:majorUnit val="1"/>
      </c:valAx>
      <c:valAx>
        <c:axId val="63572751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1775"/>
              <c:y val="-0.03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259422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775"/>
          <c:y val="0.1015"/>
          <c:w val="0.29775"/>
          <c:h val="0.2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No.</a:t>
            </a:r>
            <a:r>
              <a:rPr lang="en-US" cap="none" sz="1080" b="1" i="0" u="none" baseline="0">
                <a:solidFill>
                  <a:srgbClr val="000000"/>
                </a:solidFill>
              </a:rPr>
              <a:t>16</a:t>
            </a:r>
          </a:p>
        </c:rich>
      </c:tx>
      <c:layout>
        <c:manualLayout>
          <c:xMode val="factor"/>
          <c:yMode val="factor"/>
          <c:x val="0.01125"/>
          <c:y val="-0.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08075"/>
          <c:w val="0.9575"/>
          <c:h val="0.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データ!$AK$15</c:f>
              <c:strCache>
                <c:ptCount val="1"/>
                <c:pt idx="0">
                  <c:v>N1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データ!$AJ$16:$AJ$18</c:f>
              <c:numCache/>
            </c:numRef>
          </c:xVal>
          <c:yVal>
            <c:numRef>
              <c:f>データ!$AK$16:$AK$18</c:f>
              <c:numCache/>
            </c:numRef>
          </c:yVal>
          <c:smooth val="0"/>
        </c:ser>
        <c:ser>
          <c:idx val="1"/>
          <c:order val="1"/>
          <c:tx>
            <c:strRef>
              <c:f>データ!$AL$15</c:f>
              <c:strCache>
                <c:ptCount val="1"/>
                <c:pt idx="0">
                  <c:v>N2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データ!$AJ$16:$AJ$18</c:f>
              <c:numCache/>
            </c:numRef>
          </c:xVal>
          <c:yVal>
            <c:numRef>
              <c:f>データ!$AL$16:$AL$18</c:f>
              <c:numCache/>
            </c:numRef>
          </c:yVal>
          <c:smooth val="0"/>
        </c:ser>
        <c:axId val="35283848"/>
        <c:axId val="49119177"/>
      </c:scatterChart>
      <c:valAx>
        <c:axId val="35283848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Signal Factor</a:t>
                </a:r>
              </a:p>
            </c:rich>
          </c:tx>
          <c:layout>
            <c:manualLayout>
              <c:xMode val="factor"/>
              <c:yMode val="factor"/>
              <c:x val="0.023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119177"/>
        <c:crosses val="autoZero"/>
        <c:crossBetween val="midCat"/>
        <c:dispUnits/>
        <c:majorUnit val="1"/>
      </c:valAx>
      <c:valAx>
        <c:axId val="49119177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1775"/>
              <c:y val="-0.03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83848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725"/>
          <c:y val="0.10225"/>
          <c:w val="0.29775"/>
          <c:h val="0.25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No.</a:t>
            </a:r>
            <a:r>
              <a:rPr lang="en-US" cap="none" sz="1080" b="1" i="0" u="none" baseline="0">
                <a:solidFill>
                  <a:srgbClr val="000000"/>
                </a:solidFill>
              </a:rPr>
              <a:t>17</a:t>
            </a:r>
          </a:p>
        </c:rich>
      </c:tx>
      <c:layout>
        <c:manualLayout>
          <c:xMode val="factor"/>
          <c:yMode val="factor"/>
          <c:x val="0.011"/>
          <c:y val="-0.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8"/>
          <c:w val="0.95775"/>
          <c:h val="0.8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データ!$AO$15</c:f>
              <c:strCache>
                <c:ptCount val="1"/>
                <c:pt idx="0">
                  <c:v>N1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データ!$AN$16:$AN$18</c:f>
              <c:numCache/>
            </c:numRef>
          </c:xVal>
          <c:yVal>
            <c:numRef>
              <c:f>データ!$AO$16:$AO$18</c:f>
              <c:numCache/>
            </c:numRef>
          </c:yVal>
          <c:smooth val="0"/>
        </c:ser>
        <c:ser>
          <c:idx val="1"/>
          <c:order val="1"/>
          <c:tx>
            <c:strRef>
              <c:f>データ!$AP$15</c:f>
              <c:strCache>
                <c:ptCount val="1"/>
                <c:pt idx="0">
                  <c:v>N2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データ!$AN$16:$AN$18</c:f>
              <c:numCache/>
            </c:numRef>
          </c:xVal>
          <c:yVal>
            <c:numRef>
              <c:f>データ!$AP$16:$AP$18</c:f>
              <c:numCache/>
            </c:numRef>
          </c:yVal>
          <c:smooth val="0"/>
        </c:ser>
        <c:axId val="39419410"/>
        <c:axId val="19230371"/>
      </c:scatterChart>
      <c:valAx>
        <c:axId val="39419410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Signal Factor</a:t>
                </a:r>
              </a:p>
            </c:rich>
          </c:tx>
          <c:layout>
            <c:manualLayout>
              <c:xMode val="factor"/>
              <c:yMode val="factor"/>
              <c:x val="0.023"/>
              <c:y val="-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30371"/>
        <c:crosses val="autoZero"/>
        <c:crossBetween val="midCat"/>
        <c:dispUnits/>
        <c:majorUnit val="1"/>
      </c:valAx>
      <c:valAx>
        <c:axId val="19230371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175"/>
              <c:y val="-0.03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19410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1"/>
          <c:y val="0.0865"/>
          <c:w val="0.2945"/>
          <c:h val="0.25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No.</a:t>
            </a:r>
            <a:r>
              <a:rPr lang="en-US" cap="none" sz="1080" b="1" i="0" u="none" baseline="0">
                <a:solidFill>
                  <a:srgbClr val="000000"/>
                </a:solidFill>
              </a:rPr>
              <a:t>18</a:t>
            </a:r>
          </a:p>
        </c:rich>
      </c:tx>
      <c:layout>
        <c:manualLayout>
          <c:xMode val="factor"/>
          <c:yMode val="factor"/>
          <c:x val="0.01125"/>
          <c:y val="-0.05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8"/>
          <c:w val="0.95775"/>
          <c:h val="0.86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データ!$AS$15</c:f>
              <c:strCache>
                <c:ptCount val="1"/>
                <c:pt idx="0">
                  <c:v>N1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データ!$AR$16:$AR$18</c:f>
              <c:numCache/>
            </c:numRef>
          </c:xVal>
          <c:yVal>
            <c:numRef>
              <c:f>データ!$AS$16:$AS$18</c:f>
              <c:numCache/>
            </c:numRef>
          </c:yVal>
          <c:smooth val="0"/>
        </c:ser>
        <c:ser>
          <c:idx val="1"/>
          <c:order val="1"/>
          <c:tx>
            <c:strRef>
              <c:f>データ!$AT$15</c:f>
              <c:strCache>
                <c:ptCount val="1"/>
                <c:pt idx="0">
                  <c:v>N2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データ!$AR$16:$AR$18</c:f>
              <c:numCache/>
            </c:numRef>
          </c:xVal>
          <c:yVal>
            <c:numRef>
              <c:f>データ!$AT$16:$AT$18</c:f>
              <c:numCache/>
            </c:numRef>
          </c:yVal>
          <c:smooth val="0"/>
        </c:ser>
        <c:axId val="38855612"/>
        <c:axId val="14156189"/>
      </c:scatterChart>
      <c:valAx>
        <c:axId val="38855612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Signal Factor</a:t>
                </a:r>
              </a:p>
            </c:rich>
          </c:tx>
          <c:layout>
            <c:manualLayout>
              <c:xMode val="factor"/>
              <c:yMode val="factor"/>
              <c:x val="0.0227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156189"/>
        <c:crosses val="autoZero"/>
        <c:crossBetween val="midCat"/>
        <c:dispUnits/>
        <c:majorUnit val="1"/>
      </c:valAx>
      <c:valAx>
        <c:axId val="14156189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175"/>
              <c:y val="-0.0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855612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425"/>
          <c:y val="0.086"/>
          <c:w val="0.296"/>
          <c:h val="0.2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最適</a:t>
            </a:r>
          </a:p>
        </c:rich>
      </c:tx>
      <c:layout>
        <c:manualLayout>
          <c:xMode val="factor"/>
          <c:yMode val="factor"/>
          <c:x val="-0.00575"/>
          <c:y val="-0.05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8025"/>
          <c:w val="0.983"/>
          <c:h val="0.862"/>
        </c:manualLayout>
      </c:layout>
      <c:scatterChart>
        <c:scatterStyle val="lineMarker"/>
        <c:varyColors val="0"/>
        <c:ser>
          <c:idx val="0"/>
          <c:order val="0"/>
          <c:tx>
            <c:strRef>
              <c:f>データ!$AS$15</c:f>
              <c:strCache>
                <c:ptCount val="1"/>
                <c:pt idx="0">
                  <c:v>N1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データ!$X$24:$X$26</c:f>
              <c:numCache/>
            </c:numRef>
          </c:xVal>
          <c:yVal>
            <c:numRef>
              <c:f>データ!$Y$24:$Y$26</c:f>
              <c:numCache/>
            </c:numRef>
          </c:yVal>
          <c:smooth val="0"/>
        </c:ser>
        <c:ser>
          <c:idx val="1"/>
          <c:order val="1"/>
          <c:tx>
            <c:strRef>
              <c:f>データ!$AT$15</c:f>
              <c:strCache>
                <c:ptCount val="1"/>
                <c:pt idx="0">
                  <c:v>N2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データ!$X$24:$X$26</c:f>
              <c:numCache/>
            </c:numRef>
          </c:xVal>
          <c:yVal>
            <c:numRef>
              <c:f>データ!$Z$24:$Z$26</c:f>
              <c:numCache/>
            </c:numRef>
          </c:yVal>
          <c:smooth val="0"/>
        </c:ser>
        <c:axId val="60296838"/>
        <c:axId val="5800631"/>
      </c:scatterChart>
      <c:valAx>
        <c:axId val="60296838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Signal Factor</a:t>
                </a:r>
              </a:p>
            </c:rich>
          </c:tx>
          <c:layout>
            <c:manualLayout>
              <c:xMode val="factor"/>
              <c:yMode val="factor"/>
              <c:x val="0.024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00631"/>
        <c:crosses val="autoZero"/>
        <c:crossBetween val="midCat"/>
        <c:dispUnits/>
        <c:majorUnit val="1"/>
      </c:valAx>
      <c:valAx>
        <c:axId val="5800631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235"/>
              <c:y val="-0.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296838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4"/>
          <c:y val="0.08525"/>
          <c:w val="0.3045"/>
          <c:h val="0.25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No.</a:t>
            </a:r>
            <a:r>
              <a:rPr lang="en-US" cap="none" sz="1080" b="1" i="0" u="none" baseline="0">
                <a:solidFill>
                  <a:srgbClr val="000000"/>
                </a:solidFill>
              </a:rPr>
              <a:t>2</a:t>
            </a:r>
          </a:p>
        </c:rich>
      </c:tx>
      <c:layout>
        <c:manualLayout>
          <c:xMode val="factor"/>
          <c:yMode val="factor"/>
          <c:x val="-0.00575"/>
          <c:y val="-0.04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079"/>
          <c:w val="0.94475"/>
          <c:h val="0.863"/>
        </c:manualLayout>
      </c:layout>
      <c:scatterChart>
        <c:scatterStyle val="lineMarker"/>
        <c:varyColors val="0"/>
        <c:ser>
          <c:idx val="0"/>
          <c:order val="0"/>
          <c:tx>
            <c:strRef>
              <c:f>データ!$AC$3</c:f>
              <c:strCache>
                <c:ptCount val="1"/>
                <c:pt idx="0">
                  <c:v>N1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データ!$AB$4:$AB$6</c:f>
              <c:numCache/>
            </c:numRef>
          </c:xVal>
          <c:yVal>
            <c:numRef>
              <c:f>データ!$AC$4:$AC$6</c:f>
              <c:numCache/>
            </c:numRef>
          </c:yVal>
          <c:smooth val="0"/>
        </c:ser>
        <c:ser>
          <c:idx val="1"/>
          <c:order val="1"/>
          <c:tx>
            <c:strRef>
              <c:f>データ!$AD$3</c:f>
              <c:strCache>
                <c:ptCount val="1"/>
                <c:pt idx="0">
                  <c:v>N2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データ!$AB$4:$AB$6</c:f>
              <c:numCache/>
            </c:numRef>
          </c:xVal>
          <c:yVal>
            <c:numRef>
              <c:f>データ!$AD$4:$AD$6</c:f>
              <c:numCache/>
            </c:numRef>
          </c:yVal>
          <c:smooth val="0"/>
        </c:ser>
        <c:axId val="40132636"/>
        <c:axId val="25649405"/>
      </c:scatterChart>
      <c:valAx>
        <c:axId val="40132636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Signal Factor</a:t>
                </a:r>
              </a:p>
            </c:rich>
          </c:tx>
          <c:layout>
            <c:manualLayout>
              <c:xMode val="factor"/>
              <c:yMode val="factor"/>
              <c:x val="0.02475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649405"/>
        <c:crosses val="autoZero"/>
        <c:crossBetween val="midCat"/>
        <c:dispUnits/>
        <c:majorUnit val="1"/>
      </c:valAx>
      <c:valAx>
        <c:axId val="25649405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15"/>
              <c:y val="-0.03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132636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35"/>
          <c:y val="0.125"/>
          <c:w val="0.2995"/>
          <c:h val="0.2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最悪</a:t>
            </a:r>
          </a:p>
        </c:rich>
      </c:tx>
      <c:layout>
        <c:manualLayout>
          <c:xMode val="factor"/>
          <c:yMode val="factor"/>
          <c:x val="-0.011"/>
          <c:y val="-0.05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805"/>
          <c:w val="0.9825"/>
          <c:h val="0.8605"/>
        </c:manualLayout>
      </c:layout>
      <c:scatterChart>
        <c:scatterStyle val="lineMarker"/>
        <c:varyColors val="0"/>
        <c:ser>
          <c:idx val="0"/>
          <c:order val="0"/>
          <c:tx>
            <c:strRef>
              <c:f>データ!$AS$15</c:f>
              <c:strCache>
                <c:ptCount val="1"/>
                <c:pt idx="0">
                  <c:v>N1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データ!$AB$24:$AB$26</c:f>
              <c:numCache/>
            </c:numRef>
          </c:xVal>
          <c:yVal>
            <c:numRef>
              <c:f>データ!$AC$24:$AC$26</c:f>
              <c:numCache/>
            </c:numRef>
          </c:yVal>
          <c:smooth val="0"/>
        </c:ser>
        <c:ser>
          <c:idx val="1"/>
          <c:order val="1"/>
          <c:tx>
            <c:strRef>
              <c:f>データ!$AT$15</c:f>
              <c:strCache>
                <c:ptCount val="1"/>
                <c:pt idx="0">
                  <c:v>N2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データ!$AB$24:$AB$26</c:f>
              <c:numCache/>
            </c:numRef>
          </c:xVal>
          <c:yVal>
            <c:numRef>
              <c:f>データ!$AD$24:$AD$26</c:f>
              <c:numCache/>
            </c:numRef>
          </c:yVal>
          <c:smooth val="0"/>
        </c:ser>
        <c:axId val="52205680"/>
        <c:axId val="89073"/>
      </c:scatterChart>
      <c:valAx>
        <c:axId val="52205680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Signal Factor</a:t>
                </a:r>
              </a:p>
            </c:rich>
          </c:tx>
          <c:layout>
            <c:manualLayout>
              <c:xMode val="factor"/>
              <c:yMode val="factor"/>
              <c:x val="0.022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9073"/>
        <c:crosses val="autoZero"/>
        <c:crossBetween val="midCat"/>
        <c:dispUnits/>
        <c:majorUnit val="1"/>
      </c:valAx>
      <c:valAx>
        <c:axId val="89073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2225"/>
              <c:y val="-0.03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205680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675"/>
          <c:y val="0.08525"/>
          <c:w val="0.30225"/>
          <c:h val="0.25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感度
</a:t>
            </a:r>
          </a:p>
        </c:rich>
      </c:tx>
      <c:layout>
        <c:manualLayout>
          <c:xMode val="factor"/>
          <c:yMode val="factor"/>
          <c:x val="0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94"/>
          <c:w val="0.9215"/>
          <c:h val="0.766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'要因効果図'!$AO$2:$BR$2</c:f>
              <c:strCache/>
            </c:strRef>
          </c:cat>
          <c:val>
            <c:numRef>
              <c:f>'要因効果図'!$AO$4:$BR$4</c:f>
              <c:numCache/>
            </c:numRef>
          </c:val>
          <c:smooth val="0"/>
        </c:ser>
        <c:marker val="1"/>
        <c:axId val="801658"/>
        <c:axId val="7214923"/>
      </c:lineChart>
      <c:catAx>
        <c:axId val="801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214923"/>
        <c:crossesAt val="30"/>
        <c:auto val="1"/>
        <c:lblOffset val="100"/>
        <c:tickLblSkip val="2"/>
        <c:noMultiLvlLbl val="0"/>
      </c:catAx>
      <c:valAx>
        <c:axId val="7214923"/>
        <c:scaling>
          <c:orientation val="minMax"/>
          <c:max val="70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165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SN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比</a:t>
            </a:r>
          </a:p>
        </c:rich>
      </c:tx>
      <c:layout>
        <c:manualLayout>
          <c:xMode val="factor"/>
          <c:yMode val="factor"/>
          <c:x val="-0.007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575"/>
          <c:w val="0.9255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'要因効果図'!$AN$3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'要因効果図'!$AO$2:$BR$2</c:f>
              <c:strCache/>
            </c:strRef>
          </c:cat>
          <c:val>
            <c:numRef>
              <c:f>'要因効果図'!$AO$3:$BR$3</c:f>
              <c:numCache/>
            </c:numRef>
          </c:val>
          <c:smooth val="0"/>
        </c:ser>
        <c:marker val="1"/>
        <c:axId val="64934308"/>
        <c:axId val="47537861"/>
      </c:lineChart>
      <c:catAx>
        <c:axId val="64934308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37861"/>
        <c:crosses val="max"/>
        <c:auto val="1"/>
        <c:lblOffset val="100"/>
        <c:tickLblSkip val="1"/>
        <c:noMultiLvlLbl val="0"/>
      </c:catAx>
      <c:valAx>
        <c:axId val="47537861"/>
        <c:scaling>
          <c:orientation val="minMax"/>
          <c:max val="4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</a:rPr>
                  <a:t>20</a:t>
                </a:r>
                <a:r>
                  <a:rPr lang="en-US" cap="none" sz="525" b="0" i="0" u="none" baseline="0">
                    <a:solidFill>
                      <a:srgbClr val="000000"/>
                    </a:solidFill>
                  </a:rPr>
                  <a:t>世紀ＳＮ比</a:t>
                </a:r>
              </a:p>
            </c:rich>
          </c:tx>
          <c:layout>
            <c:manualLayout>
              <c:xMode val="factor"/>
              <c:yMode val="factor"/>
              <c:x val="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34308"/>
        <c:crossesAt val="1"/>
        <c:crossBetween val="between"/>
        <c:dispUnits/>
        <c:majorUnit val="5"/>
        <c:min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-0.00175"/>
          <c:w val="0.90225"/>
          <c:h val="0.97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'[1]change'!$AH$3:$BK$3</c:f>
              <c:strCache>
                <c:ptCount val="30"/>
                <c:pt idx="0">
                  <c:v>Ａ１</c:v>
                </c:pt>
                <c:pt idx="1">
                  <c:v>Ａ２</c:v>
                </c:pt>
                <c:pt idx="3">
                  <c:v>Ｂ１</c:v>
                </c:pt>
                <c:pt idx="4">
                  <c:v>Ｂ２</c:v>
                </c:pt>
                <c:pt idx="5">
                  <c:v>Ｂ３</c:v>
                </c:pt>
                <c:pt idx="7">
                  <c:v>Ｃ１</c:v>
                </c:pt>
                <c:pt idx="8">
                  <c:v>Ｃ２</c:v>
                </c:pt>
                <c:pt idx="9">
                  <c:v>Ｃ３</c:v>
                </c:pt>
                <c:pt idx="11">
                  <c:v>Ｄ１</c:v>
                </c:pt>
                <c:pt idx="12">
                  <c:v>Ｄ２</c:v>
                </c:pt>
                <c:pt idx="13">
                  <c:v>Ｄ３</c:v>
                </c:pt>
                <c:pt idx="15">
                  <c:v>Ｅ１</c:v>
                </c:pt>
                <c:pt idx="16">
                  <c:v>Ｅ２</c:v>
                </c:pt>
                <c:pt idx="17">
                  <c:v>Ｅ３</c:v>
                </c:pt>
                <c:pt idx="19">
                  <c:v>Ｆ１</c:v>
                </c:pt>
                <c:pt idx="20">
                  <c:v>Ｆ２</c:v>
                </c:pt>
                <c:pt idx="21">
                  <c:v>Ｆ３</c:v>
                </c:pt>
                <c:pt idx="23">
                  <c:v>Ｇ１</c:v>
                </c:pt>
                <c:pt idx="24">
                  <c:v>Ｇ２</c:v>
                </c:pt>
                <c:pt idx="25">
                  <c:v>Ｇ３</c:v>
                </c:pt>
                <c:pt idx="27">
                  <c:v>Ｈ１</c:v>
                </c:pt>
                <c:pt idx="28">
                  <c:v>Ｈ２</c:v>
                </c:pt>
                <c:pt idx="29">
                  <c:v>Ｈ３</c:v>
                </c:pt>
              </c:strCache>
            </c:strRef>
          </c:cat>
          <c:val>
            <c:numRef>
              <c:f>'[1]change'!$AH$4:$BK$4</c:f>
              <c:numCache>
                <c:ptCount val="30"/>
                <c:pt idx="0">
                  <c:v>45.666666666666664</c:v>
                </c:pt>
                <c:pt idx="1">
                  <c:v>45.666666666666664</c:v>
                </c:pt>
                <c:pt idx="3">
                  <c:v>39.833333333333336</c:v>
                </c:pt>
                <c:pt idx="4">
                  <c:v>44.833333333333336</c:v>
                </c:pt>
                <c:pt idx="5">
                  <c:v>44.833333333333336</c:v>
                </c:pt>
                <c:pt idx="7">
                  <c:v>38.833333333333336</c:v>
                </c:pt>
                <c:pt idx="8">
                  <c:v>42.833333333333336</c:v>
                </c:pt>
                <c:pt idx="9">
                  <c:v>47.833333333333336</c:v>
                </c:pt>
                <c:pt idx="11">
                  <c:v>38.833333333333336</c:v>
                </c:pt>
                <c:pt idx="12">
                  <c:v>47.833333333333336</c:v>
                </c:pt>
                <c:pt idx="13">
                  <c:v>42.833333333333336</c:v>
                </c:pt>
                <c:pt idx="15">
                  <c:v>42.833333333333336</c:v>
                </c:pt>
                <c:pt idx="16">
                  <c:v>38.833333333333336</c:v>
                </c:pt>
                <c:pt idx="17">
                  <c:v>47.833333333333336</c:v>
                </c:pt>
                <c:pt idx="19">
                  <c:v>44.5</c:v>
                </c:pt>
                <c:pt idx="20">
                  <c:v>44.5</c:v>
                </c:pt>
                <c:pt idx="21">
                  <c:v>40.5</c:v>
                </c:pt>
                <c:pt idx="23">
                  <c:v>47.833333333333336</c:v>
                </c:pt>
                <c:pt idx="24">
                  <c:v>42.833333333333336</c:v>
                </c:pt>
                <c:pt idx="25">
                  <c:v>38.833333333333336</c:v>
                </c:pt>
                <c:pt idx="27">
                  <c:v>41.833333333333336</c:v>
                </c:pt>
                <c:pt idx="28">
                  <c:v>41.833333333333336</c:v>
                </c:pt>
                <c:pt idx="29">
                  <c:v>45.833333333333336</c:v>
                </c:pt>
              </c:numCache>
            </c:numRef>
          </c:val>
          <c:smooth val="0"/>
        </c:ser>
        <c:marker val="1"/>
        <c:axId val="25187566"/>
        <c:axId val="25361503"/>
      </c:lineChart>
      <c:catAx>
        <c:axId val="251875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361503"/>
        <c:crosses val="autoZero"/>
        <c:auto val="1"/>
        <c:lblOffset val="100"/>
        <c:tickLblSkip val="1"/>
        <c:noMultiLvlLbl val="0"/>
      </c:catAx>
      <c:valAx>
        <c:axId val="25361503"/>
        <c:scaling>
          <c:orientation val="minMax"/>
          <c:max val="50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SN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比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1875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-0.002"/>
          <c:w val="0.90175"/>
          <c:h val="0.97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'[1]change'!$AH$25:$BK$25</c:f>
              <c:strCache>
                <c:ptCount val="30"/>
                <c:pt idx="0">
                  <c:v>Ａ１</c:v>
                </c:pt>
                <c:pt idx="1">
                  <c:v>Ａ２</c:v>
                </c:pt>
                <c:pt idx="3">
                  <c:v>H１</c:v>
                </c:pt>
                <c:pt idx="4">
                  <c:v>H２</c:v>
                </c:pt>
                <c:pt idx="5">
                  <c:v>H３</c:v>
                </c:pt>
                <c:pt idx="7">
                  <c:v>G１</c:v>
                </c:pt>
                <c:pt idx="8">
                  <c:v>G２</c:v>
                </c:pt>
                <c:pt idx="9">
                  <c:v>G３</c:v>
                </c:pt>
                <c:pt idx="11">
                  <c:v>B１</c:v>
                </c:pt>
                <c:pt idx="12">
                  <c:v>B２</c:v>
                </c:pt>
                <c:pt idx="13">
                  <c:v>B３</c:v>
                </c:pt>
                <c:pt idx="15">
                  <c:v>F１</c:v>
                </c:pt>
                <c:pt idx="16">
                  <c:v>F２</c:v>
                </c:pt>
                <c:pt idx="17">
                  <c:v>F３</c:v>
                </c:pt>
                <c:pt idx="19">
                  <c:v>D１</c:v>
                </c:pt>
                <c:pt idx="20">
                  <c:v>D２</c:v>
                </c:pt>
                <c:pt idx="21">
                  <c:v>D３</c:v>
                </c:pt>
                <c:pt idx="23">
                  <c:v>E１</c:v>
                </c:pt>
                <c:pt idx="24">
                  <c:v>E２</c:v>
                </c:pt>
                <c:pt idx="25">
                  <c:v>E３</c:v>
                </c:pt>
                <c:pt idx="27">
                  <c:v>C１</c:v>
                </c:pt>
                <c:pt idx="28">
                  <c:v>C２</c:v>
                </c:pt>
                <c:pt idx="29">
                  <c:v>C３</c:v>
                </c:pt>
              </c:strCache>
            </c:strRef>
          </c:cat>
          <c:val>
            <c:numRef>
              <c:f>'[1]change'!$AH$26:$BK$26</c:f>
              <c:numCache>
                <c:ptCount val="30"/>
                <c:pt idx="0">
                  <c:v>45.666666666666664</c:v>
                </c:pt>
                <c:pt idx="1">
                  <c:v>45.666666666666664</c:v>
                </c:pt>
                <c:pt idx="3">
                  <c:v>41.833333333333336</c:v>
                </c:pt>
                <c:pt idx="4">
                  <c:v>41.833333333333336</c:v>
                </c:pt>
                <c:pt idx="5">
                  <c:v>45.833333333333336</c:v>
                </c:pt>
                <c:pt idx="7">
                  <c:v>47.833333333333336</c:v>
                </c:pt>
                <c:pt idx="8">
                  <c:v>42.833333333333336</c:v>
                </c:pt>
                <c:pt idx="9">
                  <c:v>38.833333333333336</c:v>
                </c:pt>
                <c:pt idx="11">
                  <c:v>39.833333333333336</c:v>
                </c:pt>
                <c:pt idx="12">
                  <c:v>44.833333333333336</c:v>
                </c:pt>
                <c:pt idx="13">
                  <c:v>44.833333333333336</c:v>
                </c:pt>
                <c:pt idx="15">
                  <c:v>44.5</c:v>
                </c:pt>
                <c:pt idx="16">
                  <c:v>44.5</c:v>
                </c:pt>
                <c:pt idx="17">
                  <c:v>40.5</c:v>
                </c:pt>
                <c:pt idx="19">
                  <c:v>38.833333333333336</c:v>
                </c:pt>
                <c:pt idx="20">
                  <c:v>47.833333333333336</c:v>
                </c:pt>
                <c:pt idx="21">
                  <c:v>42.833333333333336</c:v>
                </c:pt>
                <c:pt idx="23">
                  <c:v>42.833333333333336</c:v>
                </c:pt>
                <c:pt idx="24">
                  <c:v>38.833333333333336</c:v>
                </c:pt>
                <c:pt idx="25">
                  <c:v>47.833333333333336</c:v>
                </c:pt>
                <c:pt idx="27">
                  <c:v>38.833333333333336</c:v>
                </c:pt>
                <c:pt idx="28">
                  <c:v>42.833333333333336</c:v>
                </c:pt>
                <c:pt idx="29">
                  <c:v>47.833333333333336</c:v>
                </c:pt>
              </c:numCache>
            </c:numRef>
          </c:val>
          <c:smooth val="0"/>
        </c:ser>
        <c:marker val="1"/>
        <c:axId val="26926936"/>
        <c:axId val="41015833"/>
      </c:lineChart>
      <c:catAx>
        <c:axId val="26926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015833"/>
        <c:crosses val="autoZero"/>
        <c:auto val="1"/>
        <c:lblOffset val="100"/>
        <c:tickLblSkip val="1"/>
        <c:noMultiLvlLbl val="0"/>
      </c:catAx>
      <c:valAx>
        <c:axId val="41015833"/>
        <c:scaling>
          <c:orientation val="minMax"/>
          <c:max val="50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SN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比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926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No.</a:t>
            </a:r>
            <a:r>
              <a:rPr lang="en-US" cap="none" sz="1080" b="1" i="0" u="none" baseline="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-0.00575"/>
          <c:y val="-0.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081"/>
          <c:w val="0.95675"/>
          <c:h val="0.85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データ!$AG$3</c:f>
              <c:strCache>
                <c:ptCount val="1"/>
                <c:pt idx="0">
                  <c:v>N1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データ!$AF$4:$AF$6</c:f>
              <c:numCache/>
            </c:numRef>
          </c:xVal>
          <c:yVal>
            <c:numRef>
              <c:f>データ!$AG$4:$AG$6</c:f>
              <c:numCache/>
            </c:numRef>
          </c:yVal>
          <c:smooth val="0"/>
        </c:ser>
        <c:ser>
          <c:idx val="1"/>
          <c:order val="1"/>
          <c:tx>
            <c:strRef>
              <c:f>データ!$AH$3</c:f>
              <c:strCache>
                <c:ptCount val="1"/>
                <c:pt idx="0">
                  <c:v>N2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データ!$AF$4:$AF$6</c:f>
              <c:numCache/>
            </c:numRef>
          </c:xVal>
          <c:yVal>
            <c:numRef>
              <c:f>データ!$AH$4:$AH$6</c:f>
              <c:numCache/>
            </c:numRef>
          </c:yVal>
          <c:smooth val="0"/>
        </c:ser>
        <c:axId val="29518054"/>
        <c:axId val="64335895"/>
      </c:scatterChart>
      <c:valAx>
        <c:axId val="29518054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Signal Factor</a:t>
                </a:r>
              </a:p>
            </c:rich>
          </c:tx>
          <c:layout>
            <c:manualLayout>
              <c:xMode val="factor"/>
              <c:yMode val="factor"/>
              <c:x val="0.02325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35895"/>
        <c:crosses val="autoZero"/>
        <c:crossBetween val="midCat"/>
        <c:dispUnits/>
        <c:majorUnit val="1"/>
      </c:valAx>
      <c:valAx>
        <c:axId val="64335895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1775"/>
              <c:y val="-0.03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518054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45"/>
          <c:y val="0.10325"/>
          <c:w val="0.30125"/>
          <c:h val="0.2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No.</a:t>
            </a:r>
            <a:r>
              <a:rPr lang="en-US" cap="none" sz="1080" b="1" i="0" u="none" baseline="0">
                <a:solidFill>
                  <a:srgbClr val="000000"/>
                </a:solidFill>
              </a:rPr>
              <a:t>4</a:t>
            </a:r>
          </a:p>
        </c:rich>
      </c:tx>
      <c:layout>
        <c:manualLayout>
          <c:xMode val="factor"/>
          <c:yMode val="factor"/>
          <c:x val="-0.00575"/>
          <c:y val="-0.04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8"/>
          <c:w val="0.9575"/>
          <c:h val="0.8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データ!$AK$3</c:f>
              <c:strCache>
                <c:ptCount val="1"/>
                <c:pt idx="0">
                  <c:v>N1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データ!$AJ$4:$AJ$6</c:f>
              <c:numCache/>
            </c:numRef>
          </c:xVal>
          <c:yVal>
            <c:numRef>
              <c:f>データ!$AK$4:$AK$6</c:f>
              <c:numCache/>
            </c:numRef>
          </c:yVal>
          <c:smooth val="0"/>
        </c:ser>
        <c:ser>
          <c:idx val="1"/>
          <c:order val="1"/>
          <c:tx>
            <c:strRef>
              <c:f>データ!$AL$3</c:f>
              <c:strCache>
                <c:ptCount val="1"/>
                <c:pt idx="0">
                  <c:v>N2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データ!$AJ$4:$AJ$6</c:f>
              <c:numCache/>
            </c:numRef>
          </c:xVal>
          <c:yVal>
            <c:numRef>
              <c:f>データ!$AL$4:$AL$6</c:f>
              <c:numCache/>
            </c:numRef>
          </c:yVal>
          <c:smooth val="0"/>
        </c:ser>
        <c:axId val="42152144"/>
        <c:axId val="43824977"/>
      </c:scatterChart>
      <c:valAx>
        <c:axId val="42152144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Signal Factor</a:t>
                </a:r>
              </a:p>
            </c:rich>
          </c:tx>
          <c:layout>
            <c:manualLayout>
              <c:xMode val="factor"/>
              <c:yMode val="factor"/>
              <c:x val="0.02475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824977"/>
        <c:crosses val="autoZero"/>
        <c:crossBetween val="midCat"/>
        <c:dispUnits/>
        <c:majorUnit val="1"/>
      </c:valAx>
      <c:valAx>
        <c:axId val="43824977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1775"/>
              <c:y val="-0.03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152144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175"/>
          <c:y val="0.1485"/>
          <c:w val="0.2995"/>
          <c:h val="0.2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No.</a:t>
            </a:r>
            <a:r>
              <a:rPr lang="en-US" cap="none" sz="1080" b="1" i="0" u="none" baseline="0">
                <a:solidFill>
                  <a:srgbClr val="000000"/>
                </a:solidFill>
              </a:rPr>
              <a:t>5</a:t>
            </a:r>
          </a:p>
        </c:rich>
      </c:tx>
      <c:layout>
        <c:manualLayout>
          <c:xMode val="factor"/>
          <c:yMode val="factor"/>
          <c:x val="-0.0055"/>
          <c:y val="-0.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081"/>
          <c:w val="0.95675"/>
          <c:h val="0.859"/>
        </c:manualLayout>
      </c:layout>
      <c:scatterChart>
        <c:scatterStyle val="lineMarker"/>
        <c:varyColors val="0"/>
        <c:ser>
          <c:idx val="0"/>
          <c:order val="0"/>
          <c:tx>
            <c:strRef>
              <c:f>データ!$AO$3</c:f>
              <c:strCache>
                <c:ptCount val="1"/>
                <c:pt idx="0">
                  <c:v>N1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データ!$AN$4:$AN$6</c:f>
              <c:numCache/>
            </c:numRef>
          </c:xVal>
          <c:yVal>
            <c:numRef>
              <c:f>データ!$AO$4:$AO$6</c:f>
              <c:numCache/>
            </c:numRef>
          </c:yVal>
          <c:smooth val="0"/>
        </c:ser>
        <c:ser>
          <c:idx val="1"/>
          <c:order val="1"/>
          <c:tx>
            <c:strRef>
              <c:f>データ!$AP$3</c:f>
              <c:strCache>
                <c:ptCount val="1"/>
                <c:pt idx="0">
                  <c:v>N2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データ!$AN$4:$AN$6</c:f>
              <c:numCache/>
            </c:numRef>
          </c:xVal>
          <c:yVal>
            <c:numRef>
              <c:f>データ!$AP$4:$AP$6</c:f>
              <c:numCache/>
            </c:numRef>
          </c:yVal>
          <c:smooth val="0"/>
        </c:ser>
        <c:axId val="58880474"/>
        <c:axId val="60162219"/>
      </c:scatterChart>
      <c:valAx>
        <c:axId val="58880474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Signal Factor</a:t>
                </a:r>
              </a:p>
            </c:rich>
          </c:tx>
          <c:layout>
            <c:manualLayout>
              <c:xMode val="factor"/>
              <c:yMode val="factor"/>
              <c:x val="0.0232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62219"/>
        <c:crosses val="autoZero"/>
        <c:crossBetween val="midCat"/>
        <c:dispUnits/>
        <c:majorUnit val="1"/>
      </c:valAx>
      <c:valAx>
        <c:axId val="60162219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175"/>
              <c:y val="-0.03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880474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325"/>
          <c:y val="0.10325"/>
          <c:w val="0.296"/>
          <c:h val="0.2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No.</a:t>
            </a:r>
            <a:r>
              <a:rPr lang="en-US" cap="none" sz="1080" b="1" i="0" u="none" baseline="0">
                <a:solidFill>
                  <a:srgbClr val="000000"/>
                </a:solidFill>
              </a:rPr>
              <a:t>6</a:t>
            </a:r>
          </a:p>
        </c:rich>
      </c:tx>
      <c:layout>
        <c:manualLayout>
          <c:xMode val="factor"/>
          <c:yMode val="factor"/>
          <c:x val="-0.01125"/>
          <c:y val="-0.04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079"/>
          <c:w val="0.95675"/>
          <c:h val="0.8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データ!$AS$3</c:f>
              <c:strCache>
                <c:ptCount val="1"/>
                <c:pt idx="0">
                  <c:v>N1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データ!$AR$4:$AR$6</c:f>
              <c:numCache/>
            </c:numRef>
          </c:xVal>
          <c:yVal>
            <c:numRef>
              <c:f>データ!$AS$4:$AS$6</c:f>
              <c:numCache/>
            </c:numRef>
          </c:yVal>
          <c:smooth val="0"/>
        </c:ser>
        <c:ser>
          <c:idx val="1"/>
          <c:order val="1"/>
          <c:tx>
            <c:strRef>
              <c:f>データ!$AT$3</c:f>
              <c:strCache>
                <c:ptCount val="1"/>
                <c:pt idx="0">
                  <c:v>N2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データ!$AR$4:$AR$6</c:f>
              <c:numCache/>
            </c:numRef>
          </c:xVal>
          <c:yVal>
            <c:numRef>
              <c:f>データ!$AT$4:$AT$6</c:f>
              <c:numCache/>
            </c:numRef>
          </c:yVal>
          <c:smooth val="0"/>
        </c:ser>
        <c:axId val="4589060"/>
        <c:axId val="41301541"/>
      </c:scatterChart>
      <c:valAx>
        <c:axId val="4589060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Signal Factor</a:t>
                </a:r>
              </a:p>
            </c:rich>
          </c:tx>
          <c:layout>
            <c:manualLayout>
              <c:xMode val="factor"/>
              <c:yMode val="factor"/>
              <c:x val="0.0247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301541"/>
        <c:crosses val="autoZero"/>
        <c:crossBetween val="midCat"/>
        <c:dispUnits/>
        <c:majorUnit val="1"/>
      </c:valAx>
      <c:valAx>
        <c:axId val="41301541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1775"/>
              <c:y val="-0.03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89060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55"/>
          <c:y val="0.1095"/>
          <c:w val="0.29775"/>
          <c:h val="0.2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No.</a:t>
            </a:r>
            <a:r>
              <a:rPr lang="en-US" cap="none" sz="1080" b="1" i="0" u="none" baseline="0">
                <a:solidFill>
                  <a:srgbClr val="000000"/>
                </a:solidFill>
              </a:rPr>
              <a:t>7</a:t>
            </a:r>
          </a:p>
        </c:rich>
      </c:tx>
      <c:layout>
        <c:manualLayout>
          <c:xMode val="factor"/>
          <c:yMode val="factor"/>
          <c:x val="-0.00575"/>
          <c:y val="-0.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81"/>
          <c:w val="0.9555"/>
          <c:h val="0.859"/>
        </c:manualLayout>
      </c:layout>
      <c:scatterChart>
        <c:scatterStyle val="lineMarker"/>
        <c:varyColors val="0"/>
        <c:ser>
          <c:idx val="0"/>
          <c:order val="0"/>
          <c:tx>
            <c:strRef>
              <c:f>データ!$Y$9</c:f>
              <c:strCache>
                <c:ptCount val="1"/>
                <c:pt idx="0">
                  <c:v>N1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データ!$X$10:$X$12</c:f>
              <c:numCache/>
            </c:numRef>
          </c:xVal>
          <c:yVal>
            <c:numRef>
              <c:f>データ!$Y$10:$Y$12</c:f>
              <c:numCache/>
            </c:numRef>
          </c:yVal>
          <c:smooth val="0"/>
        </c:ser>
        <c:ser>
          <c:idx val="1"/>
          <c:order val="1"/>
          <c:tx>
            <c:strRef>
              <c:f>データ!$Z$9</c:f>
              <c:strCache>
                <c:ptCount val="1"/>
                <c:pt idx="0">
                  <c:v>N2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データ!$X$10:$X$12</c:f>
              <c:numCache/>
            </c:numRef>
          </c:xVal>
          <c:yVal>
            <c:numRef>
              <c:f>データ!$Z$10:$Z$12</c:f>
              <c:numCache/>
            </c:numRef>
          </c:yVal>
          <c:smooth val="0"/>
        </c:ser>
        <c:axId val="36169550"/>
        <c:axId val="57090495"/>
      </c:scatterChart>
      <c:valAx>
        <c:axId val="36169550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Signal Factor</a:t>
                </a:r>
              </a:p>
            </c:rich>
          </c:tx>
          <c:layout>
            <c:manualLayout>
              <c:xMode val="factor"/>
              <c:yMode val="factor"/>
              <c:x val="0.02325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090495"/>
        <c:crosses val="autoZero"/>
        <c:crossBetween val="midCat"/>
        <c:dispUnits/>
        <c:majorUnit val="1"/>
      </c:valAx>
      <c:valAx>
        <c:axId val="57090495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1775"/>
              <c:y val="-0.03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169550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35"/>
          <c:y val="0.119"/>
          <c:w val="0.2995"/>
          <c:h val="0.2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No.</a:t>
            </a:r>
            <a:r>
              <a:rPr lang="en-US" cap="none" sz="1080" b="1" i="0" u="none" baseline="0">
                <a:solidFill>
                  <a:srgbClr val="000000"/>
                </a:solidFill>
              </a:rPr>
              <a:t>8</a:t>
            </a:r>
          </a:p>
        </c:rich>
      </c:tx>
      <c:layout>
        <c:manualLayout>
          <c:xMode val="factor"/>
          <c:yMode val="factor"/>
          <c:x val="-0.0055"/>
          <c:y val="-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081"/>
          <c:w val="0.956"/>
          <c:h val="0.8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データ!$AC$9</c:f>
              <c:strCache>
                <c:ptCount val="1"/>
                <c:pt idx="0">
                  <c:v>N1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データ!$AB$10:$AB$12</c:f>
              <c:numCache/>
            </c:numRef>
          </c:xVal>
          <c:yVal>
            <c:numRef>
              <c:f>データ!$AC$10:$AC$12</c:f>
              <c:numCache/>
            </c:numRef>
          </c:yVal>
          <c:smooth val="0"/>
        </c:ser>
        <c:ser>
          <c:idx val="1"/>
          <c:order val="1"/>
          <c:tx>
            <c:strRef>
              <c:f>データ!$AD$9</c:f>
              <c:strCache>
                <c:ptCount val="1"/>
                <c:pt idx="0">
                  <c:v>N2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データ!$AB$10:$AB$12</c:f>
              <c:numCache/>
            </c:numRef>
          </c:xVal>
          <c:yVal>
            <c:numRef>
              <c:f>データ!$AD$10:$AD$12</c:f>
              <c:numCache/>
            </c:numRef>
          </c:yVal>
          <c:smooth val="0"/>
        </c:ser>
        <c:axId val="44052408"/>
        <c:axId val="60927353"/>
      </c:scatterChart>
      <c:valAx>
        <c:axId val="44052408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Signal Factor</a:t>
                </a:r>
              </a:p>
            </c:rich>
          </c:tx>
          <c:layout>
            <c:manualLayout>
              <c:xMode val="factor"/>
              <c:yMode val="factor"/>
              <c:x val="0.023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927353"/>
        <c:crosses val="autoZero"/>
        <c:crossBetween val="midCat"/>
        <c:dispUnits/>
        <c:majorUnit val="1"/>
      </c:valAx>
      <c:valAx>
        <c:axId val="60927353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175"/>
              <c:y val="-0.03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052408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55"/>
          <c:y val="0.10225"/>
          <c:w val="0.296"/>
          <c:h val="0.25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No.</a:t>
            </a:r>
            <a:r>
              <a:rPr lang="en-US" cap="none" sz="1080" b="1" i="0" u="none" baseline="0">
                <a:solidFill>
                  <a:srgbClr val="000000"/>
                </a:solidFill>
              </a:rPr>
              <a:t>9</a:t>
            </a:r>
          </a:p>
        </c:rich>
      </c:tx>
      <c:layout>
        <c:manualLayout>
          <c:xMode val="factor"/>
          <c:yMode val="factor"/>
          <c:x val="-0.00575"/>
          <c:y val="-0.04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0795"/>
          <c:w val="0.95675"/>
          <c:h val="0.86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データ!$AG$9</c:f>
              <c:strCache>
                <c:ptCount val="1"/>
                <c:pt idx="0">
                  <c:v>N1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データ!$AF$10:$AF$12</c:f>
              <c:numCache/>
            </c:numRef>
          </c:xVal>
          <c:yVal>
            <c:numRef>
              <c:f>データ!$AG$10:$AG$12</c:f>
              <c:numCache/>
            </c:numRef>
          </c:yVal>
          <c:smooth val="0"/>
        </c:ser>
        <c:ser>
          <c:idx val="1"/>
          <c:order val="1"/>
          <c:tx>
            <c:strRef>
              <c:f>データ!$AH$9</c:f>
              <c:strCache>
                <c:ptCount val="1"/>
                <c:pt idx="0">
                  <c:v>N2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データ!$AF$10:$AF$12</c:f>
              <c:numCache/>
            </c:numRef>
          </c:xVal>
          <c:yVal>
            <c:numRef>
              <c:f>データ!$AH$10:$AH$12</c:f>
              <c:numCache/>
            </c:numRef>
          </c:yVal>
          <c:smooth val="0"/>
        </c:ser>
        <c:axId val="11475266"/>
        <c:axId val="36168531"/>
      </c:scatterChart>
      <c:valAx>
        <c:axId val="11475266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Signal Factor</a:t>
                </a:r>
              </a:p>
            </c:rich>
          </c:tx>
          <c:layout>
            <c:manualLayout>
              <c:xMode val="factor"/>
              <c:yMode val="factor"/>
              <c:x val="0.02275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168531"/>
        <c:crosses val="autoZero"/>
        <c:crossBetween val="midCat"/>
        <c:dispUnits/>
        <c:majorUnit val="1"/>
      </c:valAx>
      <c:valAx>
        <c:axId val="36168531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1775"/>
              <c:y val="-0.0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475266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525"/>
          <c:y val="0.086"/>
          <c:w val="0.2995"/>
          <c:h val="0.2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2.emf" /><Relationship Id="rId3" Type="http://schemas.openxmlformats.org/officeDocument/2006/relationships/chart" Target="/xl/charts/chart2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0</xdr:rowOff>
    </xdr:from>
    <xdr:to>
      <xdr:col>5</xdr:col>
      <xdr:colOff>838200</xdr:colOff>
      <xdr:row>4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04800" y="209550"/>
          <a:ext cx="6477000" cy="5524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制御因子の水準を設定　</a:t>
          </a:r>
          <a:r>
            <a:rPr lang="en-US" cap="none" sz="16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Set Levels of Control Factors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38100</xdr:rowOff>
    </xdr:from>
    <xdr:to>
      <xdr:col>12</xdr:col>
      <xdr:colOff>381000</xdr:colOff>
      <xdr:row>4</xdr:row>
      <xdr:rowOff>123825</xdr:rowOff>
    </xdr:to>
    <xdr:sp>
      <xdr:nvSpPr>
        <xdr:cNvPr id="1" name="テキスト ボックス 22"/>
        <xdr:cNvSpPr txBox="1">
          <a:spLocks noChangeArrowheads="1"/>
        </xdr:cNvSpPr>
      </xdr:nvSpPr>
      <xdr:spPr>
        <a:xfrm>
          <a:off x="247650" y="219075"/>
          <a:ext cx="6257925" cy="5715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直交表実験　</a:t>
          </a:r>
          <a:r>
            <a:rPr lang="en-US" cap="none" sz="1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Orthogonal Array Experiments</a:t>
          </a:r>
        </a:p>
      </xdr:txBody>
    </xdr:sp>
    <xdr:clientData/>
  </xdr:twoCellAnchor>
  <xdr:twoCellAnchor>
    <xdr:from>
      <xdr:col>0</xdr:col>
      <xdr:colOff>19050</xdr:colOff>
      <xdr:row>27</xdr:row>
      <xdr:rowOff>142875</xdr:rowOff>
    </xdr:from>
    <xdr:to>
      <xdr:col>5</xdr:col>
      <xdr:colOff>304800</xdr:colOff>
      <xdr:row>32</xdr:row>
      <xdr:rowOff>114300</xdr:rowOff>
    </xdr:to>
    <xdr:sp>
      <xdr:nvSpPr>
        <xdr:cNvPr id="2" name="テキスト ボックス 23"/>
        <xdr:cNvSpPr txBox="1">
          <a:spLocks noChangeArrowheads="1"/>
        </xdr:cNvSpPr>
      </xdr:nvSpPr>
      <xdr:spPr>
        <a:xfrm>
          <a:off x="19050" y="4657725"/>
          <a:ext cx="2990850" cy="7810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確認実験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Confirmation run</a:t>
          </a:r>
        </a:p>
      </xdr:txBody>
    </xdr:sp>
    <xdr:clientData/>
  </xdr:twoCellAnchor>
  <xdr:twoCellAnchor>
    <xdr:from>
      <xdr:col>0</xdr:col>
      <xdr:colOff>76200</xdr:colOff>
      <xdr:row>43</xdr:row>
      <xdr:rowOff>57150</xdr:rowOff>
    </xdr:from>
    <xdr:to>
      <xdr:col>3</xdr:col>
      <xdr:colOff>285750</xdr:colOff>
      <xdr:row>49</xdr:row>
      <xdr:rowOff>104775</xdr:rowOff>
    </xdr:to>
    <xdr:graphicFrame>
      <xdr:nvGraphicFramePr>
        <xdr:cNvPr id="3" name="グラフ 1"/>
        <xdr:cNvGraphicFramePr/>
      </xdr:nvGraphicFramePr>
      <xdr:xfrm>
        <a:off x="76200" y="7277100"/>
        <a:ext cx="1981200" cy="113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43</xdr:row>
      <xdr:rowOff>57150</xdr:rowOff>
    </xdr:from>
    <xdr:to>
      <xdr:col>8</xdr:col>
      <xdr:colOff>76200</xdr:colOff>
      <xdr:row>49</xdr:row>
      <xdr:rowOff>133350</xdr:rowOff>
    </xdr:to>
    <xdr:graphicFrame>
      <xdr:nvGraphicFramePr>
        <xdr:cNvPr id="4" name="グラフ 2"/>
        <xdr:cNvGraphicFramePr/>
      </xdr:nvGraphicFramePr>
      <xdr:xfrm>
        <a:off x="2314575" y="7277100"/>
        <a:ext cx="2009775" cy="116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209550</xdr:colOff>
      <xdr:row>43</xdr:row>
      <xdr:rowOff>47625</xdr:rowOff>
    </xdr:from>
    <xdr:to>
      <xdr:col>12</xdr:col>
      <xdr:colOff>333375</xdr:colOff>
      <xdr:row>49</xdr:row>
      <xdr:rowOff>104775</xdr:rowOff>
    </xdr:to>
    <xdr:graphicFrame>
      <xdr:nvGraphicFramePr>
        <xdr:cNvPr id="5" name="グラフ 3"/>
        <xdr:cNvGraphicFramePr/>
      </xdr:nvGraphicFramePr>
      <xdr:xfrm>
        <a:off x="4457700" y="7267575"/>
        <a:ext cx="2000250" cy="114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57150</xdr:colOff>
      <xdr:row>43</xdr:row>
      <xdr:rowOff>47625</xdr:rowOff>
    </xdr:from>
    <xdr:to>
      <xdr:col>16</xdr:col>
      <xdr:colOff>666750</xdr:colOff>
      <xdr:row>49</xdr:row>
      <xdr:rowOff>123825</xdr:rowOff>
    </xdr:to>
    <xdr:graphicFrame>
      <xdr:nvGraphicFramePr>
        <xdr:cNvPr id="6" name="グラフ 4"/>
        <xdr:cNvGraphicFramePr/>
      </xdr:nvGraphicFramePr>
      <xdr:xfrm>
        <a:off x="6734175" y="7267575"/>
        <a:ext cx="2009775" cy="116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866775</xdr:colOff>
      <xdr:row>43</xdr:row>
      <xdr:rowOff>47625</xdr:rowOff>
    </xdr:from>
    <xdr:to>
      <xdr:col>17</xdr:col>
      <xdr:colOff>1333500</xdr:colOff>
      <xdr:row>49</xdr:row>
      <xdr:rowOff>104775</xdr:rowOff>
    </xdr:to>
    <xdr:graphicFrame>
      <xdr:nvGraphicFramePr>
        <xdr:cNvPr id="7" name="グラフ 5"/>
        <xdr:cNvGraphicFramePr/>
      </xdr:nvGraphicFramePr>
      <xdr:xfrm>
        <a:off x="8943975" y="7267575"/>
        <a:ext cx="2028825" cy="1143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9525</xdr:colOff>
      <xdr:row>43</xdr:row>
      <xdr:rowOff>28575</xdr:rowOff>
    </xdr:from>
    <xdr:to>
      <xdr:col>20</xdr:col>
      <xdr:colOff>342900</xdr:colOff>
      <xdr:row>49</xdr:row>
      <xdr:rowOff>104775</xdr:rowOff>
    </xdr:to>
    <xdr:graphicFrame>
      <xdr:nvGraphicFramePr>
        <xdr:cNvPr id="8" name="グラフ 6"/>
        <xdr:cNvGraphicFramePr/>
      </xdr:nvGraphicFramePr>
      <xdr:xfrm>
        <a:off x="11201400" y="7248525"/>
        <a:ext cx="2009775" cy="1162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50</xdr:row>
      <xdr:rowOff>95250</xdr:rowOff>
    </xdr:from>
    <xdr:to>
      <xdr:col>3</xdr:col>
      <xdr:colOff>314325</xdr:colOff>
      <xdr:row>56</xdr:row>
      <xdr:rowOff>152400</xdr:rowOff>
    </xdr:to>
    <xdr:graphicFrame>
      <xdr:nvGraphicFramePr>
        <xdr:cNvPr id="9" name="グラフ 7"/>
        <xdr:cNvGraphicFramePr/>
      </xdr:nvGraphicFramePr>
      <xdr:xfrm>
        <a:off x="85725" y="8582025"/>
        <a:ext cx="2000250" cy="1143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66675</xdr:colOff>
      <xdr:row>50</xdr:row>
      <xdr:rowOff>95250</xdr:rowOff>
    </xdr:from>
    <xdr:to>
      <xdr:col>8</xdr:col>
      <xdr:colOff>85725</xdr:colOff>
      <xdr:row>56</xdr:row>
      <xdr:rowOff>161925</xdr:rowOff>
    </xdr:to>
    <xdr:graphicFrame>
      <xdr:nvGraphicFramePr>
        <xdr:cNvPr id="10" name="グラフ 8"/>
        <xdr:cNvGraphicFramePr/>
      </xdr:nvGraphicFramePr>
      <xdr:xfrm>
        <a:off x="2305050" y="8582025"/>
        <a:ext cx="2028825" cy="1152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209550</xdr:colOff>
      <xdr:row>50</xdr:row>
      <xdr:rowOff>95250</xdr:rowOff>
    </xdr:from>
    <xdr:to>
      <xdr:col>12</xdr:col>
      <xdr:colOff>342900</xdr:colOff>
      <xdr:row>56</xdr:row>
      <xdr:rowOff>171450</xdr:rowOff>
    </xdr:to>
    <xdr:graphicFrame>
      <xdr:nvGraphicFramePr>
        <xdr:cNvPr id="11" name="グラフ 9"/>
        <xdr:cNvGraphicFramePr/>
      </xdr:nvGraphicFramePr>
      <xdr:xfrm>
        <a:off x="4457700" y="8582025"/>
        <a:ext cx="2009775" cy="1162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0</xdr:colOff>
      <xdr:row>50</xdr:row>
      <xdr:rowOff>123825</xdr:rowOff>
    </xdr:from>
    <xdr:to>
      <xdr:col>16</xdr:col>
      <xdr:colOff>619125</xdr:colOff>
      <xdr:row>57</xdr:row>
      <xdr:rowOff>0</xdr:rowOff>
    </xdr:to>
    <xdr:graphicFrame>
      <xdr:nvGraphicFramePr>
        <xdr:cNvPr id="12" name="グラフ 10"/>
        <xdr:cNvGraphicFramePr/>
      </xdr:nvGraphicFramePr>
      <xdr:xfrm>
        <a:off x="6677025" y="8610600"/>
        <a:ext cx="2019300" cy="1143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857250</xdr:colOff>
      <xdr:row>50</xdr:row>
      <xdr:rowOff>95250</xdr:rowOff>
    </xdr:from>
    <xdr:to>
      <xdr:col>17</xdr:col>
      <xdr:colOff>1343025</xdr:colOff>
      <xdr:row>56</xdr:row>
      <xdr:rowOff>180975</xdr:rowOff>
    </xdr:to>
    <xdr:graphicFrame>
      <xdr:nvGraphicFramePr>
        <xdr:cNvPr id="13" name="グラフ 11"/>
        <xdr:cNvGraphicFramePr/>
      </xdr:nvGraphicFramePr>
      <xdr:xfrm>
        <a:off x="8934450" y="8582025"/>
        <a:ext cx="2047875" cy="1171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9525</xdr:colOff>
      <xdr:row>50</xdr:row>
      <xdr:rowOff>95250</xdr:rowOff>
    </xdr:from>
    <xdr:to>
      <xdr:col>20</xdr:col>
      <xdr:colOff>361950</xdr:colOff>
      <xdr:row>56</xdr:row>
      <xdr:rowOff>161925</xdr:rowOff>
    </xdr:to>
    <xdr:graphicFrame>
      <xdr:nvGraphicFramePr>
        <xdr:cNvPr id="14" name="グラフ 12"/>
        <xdr:cNvGraphicFramePr/>
      </xdr:nvGraphicFramePr>
      <xdr:xfrm>
        <a:off x="11201400" y="8582025"/>
        <a:ext cx="2028825" cy="1152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95250</xdr:colOff>
      <xdr:row>57</xdr:row>
      <xdr:rowOff>85725</xdr:rowOff>
    </xdr:from>
    <xdr:to>
      <xdr:col>3</xdr:col>
      <xdr:colOff>352425</xdr:colOff>
      <xdr:row>63</xdr:row>
      <xdr:rowOff>152400</xdr:rowOff>
    </xdr:to>
    <xdr:graphicFrame>
      <xdr:nvGraphicFramePr>
        <xdr:cNvPr id="15" name="グラフ 13"/>
        <xdr:cNvGraphicFramePr/>
      </xdr:nvGraphicFramePr>
      <xdr:xfrm>
        <a:off x="95250" y="9839325"/>
        <a:ext cx="2028825" cy="1152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57</xdr:row>
      <xdr:rowOff>76200</xdr:rowOff>
    </xdr:from>
    <xdr:to>
      <xdr:col>8</xdr:col>
      <xdr:colOff>104775</xdr:colOff>
      <xdr:row>63</xdr:row>
      <xdr:rowOff>142875</xdr:rowOff>
    </xdr:to>
    <xdr:graphicFrame>
      <xdr:nvGraphicFramePr>
        <xdr:cNvPr id="16" name="グラフ 14"/>
        <xdr:cNvGraphicFramePr/>
      </xdr:nvGraphicFramePr>
      <xdr:xfrm>
        <a:off x="2266950" y="9829800"/>
        <a:ext cx="2085975" cy="1152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228600</xdr:colOff>
      <xdr:row>57</xdr:row>
      <xdr:rowOff>76200</xdr:rowOff>
    </xdr:from>
    <xdr:to>
      <xdr:col>12</xdr:col>
      <xdr:colOff>371475</xdr:colOff>
      <xdr:row>63</xdr:row>
      <xdr:rowOff>152400</xdr:rowOff>
    </xdr:to>
    <xdr:graphicFrame>
      <xdr:nvGraphicFramePr>
        <xdr:cNvPr id="17" name="グラフ 15"/>
        <xdr:cNvGraphicFramePr/>
      </xdr:nvGraphicFramePr>
      <xdr:xfrm>
        <a:off x="4476750" y="9829800"/>
        <a:ext cx="2019300" cy="1162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13</xdr:col>
      <xdr:colOff>19050</xdr:colOff>
      <xdr:row>57</xdr:row>
      <xdr:rowOff>85725</xdr:rowOff>
    </xdr:from>
    <xdr:to>
      <xdr:col>16</xdr:col>
      <xdr:colOff>647700</xdr:colOff>
      <xdr:row>63</xdr:row>
      <xdr:rowOff>152400</xdr:rowOff>
    </xdr:to>
    <xdr:graphicFrame>
      <xdr:nvGraphicFramePr>
        <xdr:cNvPr id="18" name="グラフ 16"/>
        <xdr:cNvGraphicFramePr/>
      </xdr:nvGraphicFramePr>
      <xdr:xfrm>
        <a:off x="6696075" y="9839325"/>
        <a:ext cx="2028825" cy="11525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876300</xdr:colOff>
      <xdr:row>57</xdr:row>
      <xdr:rowOff>85725</xdr:rowOff>
    </xdr:from>
    <xdr:to>
      <xdr:col>17</xdr:col>
      <xdr:colOff>1352550</xdr:colOff>
      <xdr:row>63</xdr:row>
      <xdr:rowOff>152400</xdr:rowOff>
    </xdr:to>
    <xdr:graphicFrame>
      <xdr:nvGraphicFramePr>
        <xdr:cNvPr id="19" name="グラフ 17"/>
        <xdr:cNvGraphicFramePr/>
      </xdr:nvGraphicFramePr>
      <xdr:xfrm>
        <a:off x="8953500" y="9839325"/>
        <a:ext cx="2038350" cy="1152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18</xdr:col>
      <xdr:colOff>9525</xdr:colOff>
      <xdr:row>57</xdr:row>
      <xdr:rowOff>95250</xdr:rowOff>
    </xdr:from>
    <xdr:to>
      <xdr:col>20</xdr:col>
      <xdr:colOff>352425</xdr:colOff>
      <xdr:row>63</xdr:row>
      <xdr:rowOff>161925</xdr:rowOff>
    </xdr:to>
    <xdr:graphicFrame>
      <xdr:nvGraphicFramePr>
        <xdr:cNvPr id="20" name="グラフ 18"/>
        <xdr:cNvGraphicFramePr/>
      </xdr:nvGraphicFramePr>
      <xdr:xfrm>
        <a:off x="11201400" y="9848850"/>
        <a:ext cx="2019300" cy="11525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76200</xdr:colOff>
      <xdr:row>65</xdr:row>
      <xdr:rowOff>95250</xdr:rowOff>
    </xdr:from>
    <xdr:to>
      <xdr:col>3</xdr:col>
      <xdr:colOff>276225</xdr:colOff>
      <xdr:row>72</xdr:row>
      <xdr:rowOff>0</xdr:rowOff>
    </xdr:to>
    <xdr:graphicFrame>
      <xdr:nvGraphicFramePr>
        <xdr:cNvPr id="21" name="グラフ 18"/>
        <xdr:cNvGraphicFramePr/>
      </xdr:nvGraphicFramePr>
      <xdr:xfrm>
        <a:off x="76200" y="11296650"/>
        <a:ext cx="1971675" cy="11715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57150</xdr:colOff>
      <xdr:row>65</xdr:row>
      <xdr:rowOff>95250</xdr:rowOff>
    </xdr:from>
    <xdr:to>
      <xdr:col>8</xdr:col>
      <xdr:colOff>104775</xdr:colOff>
      <xdr:row>72</xdr:row>
      <xdr:rowOff>0</xdr:rowOff>
    </xdr:to>
    <xdr:graphicFrame>
      <xdr:nvGraphicFramePr>
        <xdr:cNvPr id="22" name="グラフ 18"/>
        <xdr:cNvGraphicFramePr/>
      </xdr:nvGraphicFramePr>
      <xdr:xfrm>
        <a:off x="2295525" y="11296650"/>
        <a:ext cx="2057400" cy="11715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39</xdr:row>
      <xdr:rowOff>85725</xdr:rowOff>
    </xdr:from>
    <xdr:to>
      <xdr:col>20</xdr:col>
      <xdr:colOff>190500</xdr:colOff>
      <xdr:row>42</xdr:row>
      <xdr:rowOff>123825</xdr:rowOff>
    </xdr:to>
    <xdr:sp>
      <xdr:nvSpPr>
        <xdr:cNvPr id="23" name="テキスト ボックス 21"/>
        <xdr:cNvSpPr txBox="1">
          <a:spLocks noChangeArrowheads="1"/>
        </xdr:cNvSpPr>
      </xdr:nvSpPr>
      <xdr:spPr>
        <a:xfrm>
          <a:off x="0" y="6581775"/>
          <a:ext cx="13058775" cy="581025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各実験毎に、　データをグラフに必ずプロットする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Be sure to plot the data on a graph  every  experiment.</a:t>
          </a:r>
        </a:p>
      </xdr:txBody>
    </xdr:sp>
    <xdr:clientData/>
  </xdr:twoCellAnchor>
  <xdr:twoCellAnchor>
    <xdr:from>
      <xdr:col>8</xdr:col>
      <xdr:colOff>466725</xdr:colOff>
      <xdr:row>67</xdr:row>
      <xdr:rowOff>28575</xdr:rowOff>
    </xdr:from>
    <xdr:to>
      <xdr:col>18</xdr:col>
      <xdr:colOff>390525</xdr:colOff>
      <xdr:row>70</xdr:row>
      <xdr:rowOff>0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4714875" y="11591925"/>
          <a:ext cx="6867525" cy="5143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確認実験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結果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Result of Confirmation run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27</xdr:row>
      <xdr:rowOff>161925</xdr:rowOff>
    </xdr:from>
    <xdr:to>
      <xdr:col>13</xdr:col>
      <xdr:colOff>57150</xdr:colOff>
      <xdr:row>43</xdr:row>
      <xdr:rowOff>142875</xdr:rowOff>
    </xdr:to>
    <xdr:graphicFrame>
      <xdr:nvGraphicFramePr>
        <xdr:cNvPr id="1" name="Chart 32"/>
        <xdr:cNvGraphicFramePr/>
      </xdr:nvGraphicFramePr>
      <xdr:xfrm>
        <a:off x="409575" y="7038975"/>
        <a:ext cx="9134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390525</xdr:colOff>
      <xdr:row>4</xdr:row>
      <xdr:rowOff>66675</xdr:rowOff>
    </xdr:from>
    <xdr:to>
      <xdr:col>9</xdr:col>
      <xdr:colOff>285750</xdr:colOff>
      <xdr:row>21</xdr:row>
      <xdr:rowOff>133350</xdr:rowOff>
    </xdr:to>
    <xdr:pic>
      <xdr:nvPicPr>
        <xdr:cNvPr id="2" name="Picture 5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762000"/>
          <a:ext cx="615315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57150</xdr:rowOff>
    </xdr:from>
    <xdr:to>
      <xdr:col>13</xdr:col>
      <xdr:colOff>419100</xdr:colOff>
      <xdr:row>3</xdr:row>
      <xdr:rowOff>76200</xdr:rowOff>
    </xdr:to>
    <xdr:sp>
      <xdr:nvSpPr>
        <xdr:cNvPr id="3" name="テキスト ボックス 13"/>
        <xdr:cNvSpPr txBox="1">
          <a:spLocks noChangeArrowheads="1"/>
        </xdr:cNvSpPr>
      </xdr:nvSpPr>
      <xdr:spPr>
        <a:xfrm>
          <a:off x="219075" y="57150"/>
          <a:ext cx="9686925" cy="5619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要因効果図作成  </a:t>
          </a:r>
          <a:r>
            <a:rPr lang="en-US" cap="none" sz="16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Graph of Factorial Effects</a:t>
          </a:r>
        </a:p>
      </xdr:txBody>
    </xdr:sp>
    <xdr:clientData/>
  </xdr:twoCellAnchor>
  <xdr:twoCellAnchor>
    <xdr:from>
      <xdr:col>0</xdr:col>
      <xdr:colOff>762000</xdr:colOff>
      <xdr:row>25</xdr:row>
      <xdr:rowOff>219075</xdr:rowOff>
    </xdr:from>
    <xdr:to>
      <xdr:col>13</xdr:col>
      <xdr:colOff>76200</xdr:colOff>
      <xdr:row>26</xdr:row>
      <xdr:rowOff>142875</xdr:rowOff>
    </xdr:to>
    <xdr:grpSp>
      <xdr:nvGrpSpPr>
        <xdr:cNvPr id="4" name="グループ化 25"/>
        <xdr:cNvGrpSpPr>
          <a:grpSpLocks/>
        </xdr:cNvGrpSpPr>
      </xdr:nvGrpSpPr>
      <xdr:grpSpPr>
        <a:xfrm>
          <a:off x="762000" y="4152900"/>
          <a:ext cx="8801100" cy="2743200"/>
          <a:chOff x="523875" y="3721554"/>
          <a:chExt cx="5840186" cy="2803071"/>
        </a:xfrm>
        <a:solidFill>
          <a:srgbClr val="FFFFFF"/>
        </a:solidFill>
      </xdr:grpSpPr>
      <xdr:graphicFrame>
        <xdr:nvGraphicFramePr>
          <xdr:cNvPr id="5" name="Chart 31"/>
          <xdr:cNvGraphicFramePr/>
        </xdr:nvGraphicFramePr>
        <xdr:xfrm>
          <a:off x="523875" y="3721554"/>
          <a:ext cx="5840186" cy="2803071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6" name="円/楕円 5"/>
          <xdr:cNvSpPr>
            <a:spLocks/>
          </xdr:cNvSpPr>
        </xdr:nvSpPr>
        <xdr:spPr>
          <a:xfrm>
            <a:off x="1014451" y="4877120"/>
            <a:ext cx="235067" cy="228450"/>
          </a:xfrm>
          <a:prstGeom prst="ellips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明朝"/>
                <a:ea typeface="ＪＳ明朝"/>
                <a:cs typeface="ＪＳ明朝"/>
              </a:rPr>
              <a:t/>
            </a:r>
          </a:p>
        </xdr:txBody>
      </xdr:sp>
      <xdr:sp>
        <xdr:nvSpPr>
          <xdr:cNvPr id="7" name="円/楕円 6"/>
          <xdr:cNvSpPr>
            <a:spLocks/>
          </xdr:cNvSpPr>
        </xdr:nvSpPr>
        <xdr:spPr>
          <a:xfrm>
            <a:off x="1518167" y="4486092"/>
            <a:ext cx="213167" cy="219340"/>
          </a:xfrm>
          <a:prstGeom prst="ellips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明朝"/>
                <a:ea typeface="ＪＳ明朝"/>
                <a:cs typeface="ＪＳ明朝"/>
              </a:rPr>
              <a:t/>
            </a:r>
          </a:p>
        </xdr:txBody>
      </xdr:sp>
      <xdr:sp>
        <xdr:nvSpPr>
          <xdr:cNvPr id="8" name="円/楕円 7"/>
          <xdr:cNvSpPr>
            <a:spLocks/>
          </xdr:cNvSpPr>
        </xdr:nvSpPr>
        <xdr:spPr>
          <a:xfrm>
            <a:off x="2294911" y="4476982"/>
            <a:ext cx="223387" cy="228450"/>
          </a:xfrm>
          <a:prstGeom prst="ellips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明朝"/>
                <a:ea typeface="ＪＳ明朝"/>
                <a:cs typeface="ＪＳ明朝"/>
              </a:rPr>
              <a:t/>
            </a:r>
          </a:p>
        </xdr:txBody>
      </xdr:sp>
      <xdr:sp>
        <xdr:nvSpPr>
          <xdr:cNvPr id="9" name="円/楕円 8"/>
          <xdr:cNvSpPr>
            <a:spLocks/>
          </xdr:cNvSpPr>
        </xdr:nvSpPr>
        <xdr:spPr>
          <a:xfrm>
            <a:off x="2826368" y="4486092"/>
            <a:ext cx="221927" cy="228450"/>
          </a:xfrm>
          <a:prstGeom prst="ellips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明朝"/>
                <a:ea typeface="ＪＳ明朝"/>
                <a:cs typeface="ＪＳ明朝"/>
              </a:rPr>
              <a:t/>
            </a:r>
          </a:p>
        </xdr:txBody>
      </xdr:sp>
      <xdr:sp>
        <xdr:nvSpPr>
          <xdr:cNvPr id="10" name="円/楕円 9"/>
          <xdr:cNvSpPr>
            <a:spLocks/>
          </xdr:cNvSpPr>
        </xdr:nvSpPr>
        <xdr:spPr>
          <a:xfrm>
            <a:off x="3652755" y="4695621"/>
            <a:ext cx="219007" cy="219340"/>
          </a:xfrm>
          <a:prstGeom prst="ellips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明朝"/>
                <a:ea typeface="ＪＳ明朝"/>
                <a:cs typeface="ＪＳ明朝"/>
              </a:rPr>
              <a:t/>
            </a:r>
          </a:p>
        </xdr:txBody>
      </xdr:sp>
      <xdr:sp>
        <xdr:nvSpPr>
          <xdr:cNvPr id="11" name="円/楕円 10"/>
          <xdr:cNvSpPr>
            <a:spLocks/>
          </xdr:cNvSpPr>
        </xdr:nvSpPr>
        <xdr:spPr>
          <a:xfrm>
            <a:off x="4447020" y="4867309"/>
            <a:ext cx="237988" cy="219340"/>
          </a:xfrm>
          <a:prstGeom prst="ellips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明朝"/>
                <a:ea typeface="ＪＳ明朝"/>
                <a:cs typeface="ＪＳ明朝"/>
              </a:rPr>
              <a:t/>
            </a:r>
          </a:p>
        </xdr:txBody>
      </xdr:sp>
      <xdr:sp>
        <xdr:nvSpPr>
          <xdr:cNvPr id="12" name="円/楕円 11"/>
          <xdr:cNvSpPr>
            <a:spLocks/>
          </xdr:cNvSpPr>
        </xdr:nvSpPr>
        <xdr:spPr>
          <a:xfrm>
            <a:off x="4798891" y="4552665"/>
            <a:ext cx="213167" cy="209530"/>
          </a:xfrm>
          <a:prstGeom prst="ellips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明朝"/>
                <a:ea typeface="ＪＳ明朝"/>
                <a:cs typeface="ＪＳ明朝"/>
              </a:rPr>
              <a:t/>
            </a:r>
          </a:p>
        </xdr:txBody>
      </xdr:sp>
      <xdr:sp>
        <xdr:nvSpPr>
          <xdr:cNvPr id="13" name="円/楕円 12"/>
          <xdr:cNvSpPr>
            <a:spLocks/>
          </xdr:cNvSpPr>
        </xdr:nvSpPr>
        <xdr:spPr>
          <a:xfrm>
            <a:off x="5613597" y="4849790"/>
            <a:ext cx="223387" cy="219340"/>
          </a:xfrm>
          <a:prstGeom prst="ellips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明朝"/>
                <a:ea typeface="ＪＳ明朝"/>
                <a:cs typeface="ＪＳ明朝"/>
              </a:rPr>
              <a:t/>
            </a:r>
          </a:p>
        </xdr:txBody>
      </xdr:sp>
      <xdr:sp>
        <xdr:nvSpPr>
          <xdr:cNvPr id="14" name="円/楕円 5"/>
          <xdr:cNvSpPr>
            <a:spLocks/>
          </xdr:cNvSpPr>
        </xdr:nvSpPr>
        <xdr:spPr>
          <a:xfrm>
            <a:off x="1185276" y="5153223"/>
            <a:ext cx="235067" cy="228450"/>
          </a:xfrm>
          <a:prstGeom prst="ellips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明朝"/>
                <a:ea typeface="ＪＳ明朝"/>
                <a:cs typeface="ＪＳ明朝"/>
              </a:rPr>
              <a:t/>
            </a:r>
          </a:p>
        </xdr:txBody>
      </xdr:sp>
      <xdr:sp>
        <xdr:nvSpPr>
          <xdr:cNvPr id="15" name="円/楕円 6"/>
          <xdr:cNvSpPr>
            <a:spLocks/>
          </xdr:cNvSpPr>
        </xdr:nvSpPr>
        <xdr:spPr>
          <a:xfrm>
            <a:off x="1808716" y="5867305"/>
            <a:ext cx="213167" cy="219340"/>
          </a:xfrm>
          <a:prstGeom prst="ellips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明朝"/>
                <a:ea typeface="ＪＳ明朝"/>
                <a:cs typeface="ＪＳ明朝"/>
              </a:rPr>
              <a:t/>
            </a:r>
          </a:p>
        </xdr:txBody>
      </xdr:sp>
      <xdr:sp>
        <xdr:nvSpPr>
          <xdr:cNvPr id="16" name="円/楕円 7"/>
          <xdr:cNvSpPr>
            <a:spLocks/>
          </xdr:cNvSpPr>
        </xdr:nvSpPr>
        <xdr:spPr>
          <a:xfrm>
            <a:off x="2176648" y="6012364"/>
            <a:ext cx="223387" cy="228450"/>
          </a:xfrm>
          <a:prstGeom prst="ellips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明朝"/>
                <a:ea typeface="ＪＳ明朝"/>
                <a:cs typeface="ＪＳ明朝"/>
              </a:rPr>
              <a:t/>
            </a:r>
          </a:p>
        </xdr:txBody>
      </xdr:sp>
      <xdr:sp>
        <xdr:nvSpPr>
          <xdr:cNvPr id="17" name="円/楕円 8"/>
          <xdr:cNvSpPr>
            <a:spLocks/>
          </xdr:cNvSpPr>
        </xdr:nvSpPr>
        <xdr:spPr>
          <a:xfrm>
            <a:off x="2984053" y="5679499"/>
            <a:ext cx="219007" cy="228450"/>
          </a:xfrm>
          <a:prstGeom prst="ellips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明朝"/>
                <a:ea typeface="ＪＳ明朝"/>
                <a:cs typeface="ＪＳ明朝"/>
              </a:rPr>
              <a:t/>
            </a:r>
          </a:p>
        </xdr:txBody>
      </xdr:sp>
      <xdr:sp>
        <xdr:nvSpPr>
          <xdr:cNvPr id="18" name="円/楕円 9"/>
          <xdr:cNvSpPr>
            <a:spLocks/>
          </xdr:cNvSpPr>
        </xdr:nvSpPr>
        <xdr:spPr>
          <a:xfrm>
            <a:off x="3486309" y="5438435"/>
            <a:ext cx="213167" cy="219340"/>
          </a:xfrm>
          <a:prstGeom prst="ellips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明朝"/>
                <a:ea typeface="ＪＳ明朝"/>
                <a:cs typeface="ＪＳ明朝"/>
              </a:rPr>
              <a:t/>
            </a:r>
          </a:p>
        </xdr:txBody>
      </xdr:sp>
      <xdr:sp>
        <xdr:nvSpPr>
          <xdr:cNvPr id="19" name="円/楕円 10"/>
          <xdr:cNvSpPr>
            <a:spLocks/>
          </xdr:cNvSpPr>
        </xdr:nvSpPr>
        <xdr:spPr>
          <a:xfrm>
            <a:off x="4322916" y="5228905"/>
            <a:ext cx="237988" cy="219340"/>
          </a:xfrm>
          <a:prstGeom prst="ellips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明朝"/>
                <a:ea typeface="ＪＳ明朝"/>
                <a:cs typeface="ＪＳ明朝"/>
              </a:rPr>
              <a:t/>
            </a:r>
          </a:p>
        </xdr:txBody>
      </xdr:sp>
      <xdr:sp>
        <xdr:nvSpPr>
          <xdr:cNvPr id="20" name="円/楕円 11"/>
          <xdr:cNvSpPr>
            <a:spLocks/>
          </xdr:cNvSpPr>
        </xdr:nvSpPr>
        <xdr:spPr>
          <a:xfrm>
            <a:off x="5136162" y="5291274"/>
            <a:ext cx="219007" cy="209530"/>
          </a:xfrm>
          <a:prstGeom prst="ellips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明朝"/>
                <a:ea typeface="ＪＳ明朝"/>
                <a:cs typeface="ＪＳ明朝"/>
              </a:rPr>
              <a:t/>
            </a:r>
          </a:p>
        </xdr:txBody>
      </xdr:sp>
      <xdr:sp>
        <xdr:nvSpPr>
          <xdr:cNvPr id="21" name="円/楕円 12"/>
          <xdr:cNvSpPr>
            <a:spLocks/>
          </xdr:cNvSpPr>
        </xdr:nvSpPr>
        <xdr:spPr>
          <a:xfrm>
            <a:off x="5816544" y="5124491"/>
            <a:ext cx="229227" cy="219340"/>
          </a:xfrm>
          <a:prstGeom prst="ellips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明朝"/>
                <a:ea typeface="ＪＳ明朝"/>
                <a:cs typeface="ＪＳ明朝"/>
              </a:rPr>
              <a:t/>
            </a:r>
          </a:p>
        </xdr:txBody>
      </xdr:sp>
    </xdr:grpSp>
    <xdr:clientData/>
  </xdr:twoCellAnchor>
  <xdr:twoCellAnchor>
    <xdr:from>
      <xdr:col>0</xdr:col>
      <xdr:colOff>466725</xdr:colOff>
      <xdr:row>22</xdr:row>
      <xdr:rowOff>66675</xdr:rowOff>
    </xdr:from>
    <xdr:to>
      <xdr:col>12</xdr:col>
      <xdr:colOff>323850</xdr:colOff>
      <xdr:row>25</xdr:row>
      <xdr:rowOff>238125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466725" y="3505200"/>
          <a:ext cx="84867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最適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条件（</a:t>
          </a:r>
          <a:r>
            <a:rPr lang="en-US" cap="none" sz="14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）を選択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Select </a:t>
          </a:r>
          <a:r>
            <a:rPr lang="en-US" cap="none" sz="14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optimum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condition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（</a:t>
          </a:r>
          <a:r>
            <a:rPr lang="en-US" cap="none" sz="14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最悪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条件（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）を選択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Select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worst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condition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（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66675</xdr:colOff>
      <xdr:row>57</xdr:row>
      <xdr:rowOff>9525</xdr:rowOff>
    </xdr:from>
    <xdr:to>
      <xdr:col>3</xdr:col>
      <xdr:colOff>619125</xdr:colOff>
      <xdr:row>63</xdr:row>
      <xdr:rowOff>38100</xdr:rowOff>
    </xdr:to>
    <xdr:sp>
      <xdr:nvSpPr>
        <xdr:cNvPr id="23" name="テキスト ボックス 23"/>
        <xdr:cNvSpPr txBox="1">
          <a:spLocks noChangeArrowheads="1"/>
        </xdr:cNvSpPr>
      </xdr:nvSpPr>
      <xdr:spPr>
        <a:xfrm>
          <a:off x="66675" y="11944350"/>
          <a:ext cx="2733675" cy="10001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利得を推定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6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Estimate a Gain</a:t>
          </a:r>
        </a:p>
      </xdr:txBody>
    </xdr:sp>
    <xdr:clientData/>
  </xdr:twoCellAnchor>
  <xdr:twoCellAnchor>
    <xdr:from>
      <xdr:col>0</xdr:col>
      <xdr:colOff>161925</xdr:colOff>
      <xdr:row>63</xdr:row>
      <xdr:rowOff>114300</xdr:rowOff>
    </xdr:from>
    <xdr:to>
      <xdr:col>3</xdr:col>
      <xdr:colOff>619125</xdr:colOff>
      <xdr:row>69</xdr:row>
      <xdr:rowOff>95250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161925" y="13020675"/>
          <a:ext cx="2638425" cy="9810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⑧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利得を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算出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6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Estimate a Gain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390525</xdr:colOff>
      <xdr:row>4</xdr:row>
      <xdr:rowOff>123825</xdr:rowOff>
    </xdr:from>
    <xdr:to>
      <xdr:col>52</xdr:col>
      <xdr:colOff>447675</xdr:colOff>
      <xdr:row>21</xdr:row>
      <xdr:rowOff>28575</xdr:rowOff>
    </xdr:to>
    <xdr:graphicFrame>
      <xdr:nvGraphicFramePr>
        <xdr:cNvPr id="1" name="グラフ 1"/>
        <xdr:cNvGraphicFramePr/>
      </xdr:nvGraphicFramePr>
      <xdr:xfrm>
        <a:off x="16563975" y="771525"/>
        <a:ext cx="71628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457200</xdr:colOff>
      <xdr:row>27</xdr:row>
      <xdr:rowOff>0</xdr:rowOff>
    </xdr:from>
    <xdr:to>
      <xdr:col>52</xdr:col>
      <xdr:colOff>495300</xdr:colOff>
      <xdr:row>43</xdr:row>
      <xdr:rowOff>47625</xdr:rowOff>
    </xdr:to>
    <xdr:graphicFrame>
      <xdr:nvGraphicFramePr>
        <xdr:cNvPr id="2" name="グラフ 2"/>
        <xdr:cNvGraphicFramePr/>
      </xdr:nvGraphicFramePr>
      <xdr:xfrm>
        <a:off x="16630650" y="4371975"/>
        <a:ext cx="71437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\8103371\Documents\TVC\&#38918;&#30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"/>
      <sheetName val="Sheet2"/>
      <sheetName val="Sheet3"/>
    </sheetNames>
    <sheetDataSet>
      <sheetData sheetId="0">
        <row r="3">
          <cell r="AH3" t="str">
            <v>Ａ１</v>
          </cell>
          <cell r="AI3" t="str">
            <v>Ａ２</v>
          </cell>
          <cell r="AK3" t="str">
            <v>Ｂ１</v>
          </cell>
          <cell r="AL3" t="str">
            <v>Ｂ２</v>
          </cell>
          <cell r="AM3" t="str">
            <v>Ｂ３</v>
          </cell>
          <cell r="AO3" t="str">
            <v>Ｃ１</v>
          </cell>
          <cell r="AP3" t="str">
            <v>Ｃ２</v>
          </cell>
          <cell r="AQ3" t="str">
            <v>Ｃ３</v>
          </cell>
          <cell r="AS3" t="str">
            <v>Ｄ１</v>
          </cell>
          <cell r="AT3" t="str">
            <v>Ｄ２</v>
          </cell>
          <cell r="AU3" t="str">
            <v>Ｄ３</v>
          </cell>
          <cell r="AW3" t="str">
            <v>Ｅ１</v>
          </cell>
          <cell r="AX3" t="str">
            <v>Ｅ２</v>
          </cell>
          <cell r="AY3" t="str">
            <v>Ｅ３</v>
          </cell>
          <cell r="BA3" t="str">
            <v>Ｆ１</v>
          </cell>
          <cell r="BB3" t="str">
            <v>Ｆ２</v>
          </cell>
          <cell r="BC3" t="str">
            <v>Ｆ３</v>
          </cell>
          <cell r="BE3" t="str">
            <v>Ｇ１</v>
          </cell>
          <cell r="BF3" t="str">
            <v>Ｇ２</v>
          </cell>
          <cell r="BG3" t="str">
            <v>Ｇ３</v>
          </cell>
          <cell r="BI3" t="str">
            <v>Ｈ１</v>
          </cell>
          <cell r="BJ3" t="str">
            <v>Ｈ２</v>
          </cell>
          <cell r="BK3" t="str">
            <v>Ｈ３</v>
          </cell>
        </row>
        <row r="4">
          <cell r="AH4">
            <v>45.666666666666664</v>
          </cell>
          <cell r="AI4">
            <v>45.666666666666664</v>
          </cell>
          <cell r="AK4">
            <v>39.833333333333336</v>
          </cell>
          <cell r="AL4">
            <v>44.833333333333336</v>
          </cell>
          <cell r="AM4">
            <v>44.833333333333336</v>
          </cell>
          <cell r="AO4">
            <v>38.833333333333336</v>
          </cell>
          <cell r="AP4">
            <v>42.833333333333336</v>
          </cell>
          <cell r="AQ4">
            <v>47.833333333333336</v>
          </cell>
          <cell r="AS4">
            <v>38.833333333333336</v>
          </cell>
          <cell r="AT4">
            <v>47.833333333333336</v>
          </cell>
          <cell r="AU4">
            <v>42.833333333333336</v>
          </cell>
          <cell r="AW4">
            <v>42.833333333333336</v>
          </cell>
          <cell r="AX4">
            <v>38.833333333333336</v>
          </cell>
          <cell r="AY4">
            <v>47.833333333333336</v>
          </cell>
          <cell r="BA4">
            <v>44.5</v>
          </cell>
          <cell r="BB4">
            <v>44.5</v>
          </cell>
          <cell r="BC4">
            <v>40.5</v>
          </cell>
          <cell r="BE4">
            <v>47.833333333333336</v>
          </cell>
          <cell r="BF4">
            <v>42.833333333333336</v>
          </cell>
          <cell r="BG4">
            <v>38.833333333333336</v>
          </cell>
          <cell r="BI4">
            <v>41.833333333333336</v>
          </cell>
          <cell r="BJ4">
            <v>41.833333333333336</v>
          </cell>
          <cell r="BK4">
            <v>45.833333333333336</v>
          </cell>
        </row>
        <row r="25">
          <cell r="AH25" t="str">
            <v>Ａ１</v>
          </cell>
          <cell r="AI25" t="str">
            <v>Ａ２</v>
          </cell>
          <cell r="AK25" t="str">
            <v>H１</v>
          </cell>
          <cell r="AL25" t="str">
            <v>H２</v>
          </cell>
          <cell r="AM25" t="str">
            <v>H３</v>
          </cell>
          <cell r="AO25" t="str">
            <v>G１</v>
          </cell>
          <cell r="AP25" t="str">
            <v>G２</v>
          </cell>
          <cell r="AQ25" t="str">
            <v>G３</v>
          </cell>
          <cell r="AS25" t="str">
            <v>B１</v>
          </cell>
          <cell r="AT25" t="str">
            <v>B２</v>
          </cell>
          <cell r="AU25" t="str">
            <v>B３</v>
          </cell>
          <cell r="AW25" t="str">
            <v>F１</v>
          </cell>
          <cell r="AX25" t="str">
            <v>F２</v>
          </cell>
          <cell r="AY25" t="str">
            <v>F３</v>
          </cell>
          <cell r="BA25" t="str">
            <v>D１</v>
          </cell>
          <cell r="BB25" t="str">
            <v>D２</v>
          </cell>
          <cell r="BC25" t="str">
            <v>D３</v>
          </cell>
          <cell r="BE25" t="str">
            <v>E１</v>
          </cell>
          <cell r="BF25" t="str">
            <v>E２</v>
          </cell>
          <cell r="BG25" t="str">
            <v>E３</v>
          </cell>
          <cell r="BI25" t="str">
            <v>C１</v>
          </cell>
          <cell r="BJ25" t="str">
            <v>C２</v>
          </cell>
          <cell r="BK25" t="str">
            <v>C３</v>
          </cell>
        </row>
        <row r="26">
          <cell r="AH26">
            <v>45.666666666666664</v>
          </cell>
          <cell r="AI26">
            <v>45.666666666666664</v>
          </cell>
          <cell r="AK26">
            <v>41.833333333333336</v>
          </cell>
          <cell r="AL26">
            <v>41.833333333333336</v>
          </cell>
          <cell r="AM26">
            <v>45.833333333333336</v>
          </cell>
          <cell r="AO26">
            <v>47.833333333333336</v>
          </cell>
          <cell r="AP26">
            <v>42.833333333333336</v>
          </cell>
          <cell r="AQ26">
            <v>38.833333333333336</v>
          </cell>
          <cell r="AS26">
            <v>39.833333333333336</v>
          </cell>
          <cell r="AT26">
            <v>44.833333333333336</v>
          </cell>
          <cell r="AU26">
            <v>44.833333333333336</v>
          </cell>
          <cell r="AW26">
            <v>44.5</v>
          </cell>
          <cell r="AX26">
            <v>44.5</v>
          </cell>
          <cell r="AY26">
            <v>40.5</v>
          </cell>
          <cell r="BA26">
            <v>38.833333333333336</v>
          </cell>
          <cell r="BB26">
            <v>47.833333333333336</v>
          </cell>
          <cell r="BC26">
            <v>42.833333333333336</v>
          </cell>
          <cell r="BE26">
            <v>42.833333333333336</v>
          </cell>
          <cell r="BF26">
            <v>38.833333333333336</v>
          </cell>
          <cell r="BG26">
            <v>47.833333333333336</v>
          </cell>
          <cell r="BI26">
            <v>38.833333333333336</v>
          </cell>
          <cell r="BJ26">
            <v>42.833333333333336</v>
          </cell>
          <cell r="BK26">
            <v>47.833333333333336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9"/>
  <sheetViews>
    <sheetView showZeros="0" tabSelected="1" zoomScale="90" zoomScaleNormal="90" zoomScalePageLayoutView="0" workbookViewId="0" topLeftCell="A1">
      <selection activeCell="H6" sqref="H6:P24"/>
    </sheetView>
  </sheetViews>
  <sheetFormatPr defaultColWidth="10.796875" defaultRowHeight="14.25"/>
  <cols>
    <col min="1" max="1" width="3.296875" style="37" customWidth="1"/>
    <col min="2" max="2" width="4.09765625" style="37" customWidth="1"/>
    <col min="3" max="3" width="29.3984375" style="37" customWidth="1"/>
    <col min="4" max="6" width="12.796875" style="37" customWidth="1"/>
    <col min="7" max="7" width="5.796875" style="37" customWidth="1"/>
    <col min="8" max="8" width="10.796875" style="37" customWidth="1"/>
    <col min="9" max="16" width="3.796875" style="37" customWidth="1"/>
    <col min="17" max="17" width="4.09765625" style="37" bestFit="1" customWidth="1"/>
    <col min="18" max="18" width="8.296875" style="37" customWidth="1"/>
    <col min="19" max="19" width="9.3984375" style="37" customWidth="1"/>
    <col min="20" max="20" width="4.09765625" style="37" bestFit="1" customWidth="1"/>
    <col min="21" max="21" width="9.09765625" style="37" customWidth="1"/>
    <col min="22" max="22" width="10.3984375" style="37" customWidth="1"/>
    <col min="23" max="16384" width="10.796875" style="37" customWidth="1"/>
  </cols>
  <sheetData>
    <row r="1" ht="16.5" thickBot="1">
      <c r="B1" s="213" t="s">
        <v>163</v>
      </c>
    </row>
    <row r="2" spans="17:22" ht="12.75">
      <c r="Q2" s="226" t="s">
        <v>159</v>
      </c>
      <c r="R2" s="227"/>
      <c r="S2" s="227"/>
      <c r="T2" s="227"/>
      <c r="U2" s="227"/>
      <c r="V2" s="228"/>
    </row>
    <row r="3" spans="17:22" ht="13.5" thickBot="1">
      <c r="Q3" s="223" t="s">
        <v>73</v>
      </c>
      <c r="R3" s="224"/>
      <c r="S3" s="225"/>
      <c r="T3" s="223" t="s">
        <v>74</v>
      </c>
      <c r="U3" s="224"/>
      <c r="V3" s="225"/>
    </row>
    <row r="4" spans="17:22" ht="13.5" thickBot="1">
      <c r="Q4" s="229" t="s">
        <v>160</v>
      </c>
      <c r="R4" s="230"/>
      <c r="S4" s="231"/>
      <c r="T4" s="229" t="s">
        <v>160</v>
      </c>
      <c r="U4" s="230"/>
      <c r="V4" s="231"/>
    </row>
    <row r="5" spans="17:22" ht="13.5" thickBot="1">
      <c r="Q5" s="100" t="s">
        <v>69</v>
      </c>
      <c r="R5" s="101" t="s">
        <v>70</v>
      </c>
      <c r="S5" s="102" t="s">
        <v>71</v>
      </c>
      <c r="T5" s="100" t="s">
        <v>69</v>
      </c>
      <c r="U5" s="101" t="s">
        <v>70</v>
      </c>
      <c r="V5" s="103" t="s">
        <v>71</v>
      </c>
    </row>
    <row r="6" spans="2:22" ht="13.5" thickBot="1">
      <c r="B6" s="37" t="s">
        <v>121</v>
      </c>
      <c r="D6" s="38" t="s">
        <v>85</v>
      </c>
      <c r="E6" s="38"/>
      <c r="H6" s="187" t="s">
        <v>86</v>
      </c>
      <c r="I6" s="188" t="s">
        <v>50</v>
      </c>
      <c r="J6" s="188" t="s">
        <v>87</v>
      </c>
      <c r="K6" s="188" t="s">
        <v>88</v>
      </c>
      <c r="L6" s="188" t="s">
        <v>89</v>
      </c>
      <c r="M6" s="188" t="s">
        <v>90</v>
      </c>
      <c r="N6" s="188" t="s">
        <v>91</v>
      </c>
      <c r="O6" s="188" t="s">
        <v>92</v>
      </c>
      <c r="P6" s="189" t="s">
        <v>93</v>
      </c>
      <c r="Q6" s="190" t="s">
        <v>153</v>
      </c>
      <c r="R6" s="191">
        <v>2</v>
      </c>
      <c r="S6" s="192">
        <v>3</v>
      </c>
      <c r="T6" s="190" t="s">
        <v>153</v>
      </c>
      <c r="U6" s="191">
        <v>2</v>
      </c>
      <c r="V6" s="193">
        <v>3</v>
      </c>
    </row>
    <row r="7" spans="4:22" ht="13.5" thickBot="1">
      <c r="D7" s="38" t="s">
        <v>94</v>
      </c>
      <c r="E7" s="39"/>
      <c r="H7" s="206" t="s">
        <v>95</v>
      </c>
      <c r="I7" s="207">
        <v>1</v>
      </c>
      <c r="J7" s="207">
        <v>1</v>
      </c>
      <c r="K7" s="207">
        <v>1</v>
      </c>
      <c r="L7" s="207">
        <v>1</v>
      </c>
      <c r="M7" s="207">
        <v>1</v>
      </c>
      <c r="N7" s="207">
        <v>1</v>
      </c>
      <c r="O7" s="207">
        <v>1</v>
      </c>
      <c r="P7" s="208">
        <v>1</v>
      </c>
      <c r="Q7" s="209" t="s">
        <v>162</v>
      </c>
      <c r="R7" s="210"/>
      <c r="S7" s="210"/>
      <c r="T7" s="209" t="s">
        <v>162</v>
      </c>
      <c r="U7" s="210"/>
      <c r="V7" s="211"/>
    </row>
    <row r="8" spans="3:22" ht="12.75">
      <c r="C8" s="37" t="s">
        <v>157</v>
      </c>
      <c r="D8" s="38" t="s">
        <v>96</v>
      </c>
      <c r="H8" s="200" t="s">
        <v>97</v>
      </c>
      <c r="I8" s="201">
        <v>1</v>
      </c>
      <c r="J8" s="201">
        <v>1</v>
      </c>
      <c r="K8" s="201">
        <v>2</v>
      </c>
      <c r="L8" s="201">
        <v>2</v>
      </c>
      <c r="M8" s="201">
        <v>2</v>
      </c>
      <c r="N8" s="201">
        <v>2</v>
      </c>
      <c r="O8" s="201">
        <v>2</v>
      </c>
      <c r="P8" s="202">
        <v>2</v>
      </c>
      <c r="Q8" s="203" t="s">
        <v>153</v>
      </c>
      <c r="R8" s="204">
        <v>71</v>
      </c>
      <c r="S8" s="204">
        <v>97</v>
      </c>
      <c r="T8" s="203" t="s">
        <v>153</v>
      </c>
      <c r="U8" s="204">
        <v>28</v>
      </c>
      <c r="V8" s="205">
        <v>38</v>
      </c>
    </row>
    <row r="9" spans="4:22" ht="13.5" thickBot="1">
      <c r="D9" s="38"/>
      <c r="H9" s="150" t="s">
        <v>98</v>
      </c>
      <c r="I9" s="151">
        <v>1</v>
      </c>
      <c r="J9" s="151">
        <v>1</v>
      </c>
      <c r="K9" s="151">
        <v>3</v>
      </c>
      <c r="L9" s="151">
        <v>3</v>
      </c>
      <c r="M9" s="151">
        <v>3</v>
      </c>
      <c r="N9" s="151">
        <v>3</v>
      </c>
      <c r="O9" s="151">
        <v>3</v>
      </c>
      <c r="P9" s="152">
        <v>3</v>
      </c>
      <c r="Q9" s="153" t="s">
        <v>153</v>
      </c>
      <c r="R9" s="154">
        <v>77</v>
      </c>
      <c r="S9" s="154">
        <v>108</v>
      </c>
      <c r="T9" s="153" t="s">
        <v>153</v>
      </c>
      <c r="U9" s="154">
        <v>51</v>
      </c>
      <c r="V9" s="156">
        <v>74</v>
      </c>
    </row>
    <row r="10" spans="2:22" ht="12.75">
      <c r="B10" s="40"/>
      <c r="C10" s="41"/>
      <c r="D10" s="83"/>
      <c r="E10" s="85" t="s">
        <v>161</v>
      </c>
      <c r="F10" s="84"/>
      <c r="H10" s="132" t="s">
        <v>99</v>
      </c>
      <c r="I10" s="134">
        <v>1</v>
      </c>
      <c r="J10" s="134">
        <v>2</v>
      </c>
      <c r="K10" s="134">
        <v>1</v>
      </c>
      <c r="L10" s="134">
        <v>1</v>
      </c>
      <c r="M10" s="134">
        <v>2</v>
      </c>
      <c r="N10" s="134">
        <v>2</v>
      </c>
      <c r="O10" s="134">
        <v>3</v>
      </c>
      <c r="P10" s="135">
        <v>3</v>
      </c>
      <c r="Q10" s="136" t="s">
        <v>152</v>
      </c>
      <c r="R10" s="137">
        <v>3</v>
      </c>
      <c r="S10" s="137">
        <v>37</v>
      </c>
      <c r="T10" s="136" t="s">
        <v>152</v>
      </c>
      <c r="U10" s="137">
        <v>2</v>
      </c>
      <c r="V10" s="138">
        <v>9</v>
      </c>
    </row>
    <row r="11" spans="2:22" ht="13.5" thickBot="1">
      <c r="B11" s="43"/>
      <c r="C11" s="44" t="s">
        <v>149</v>
      </c>
      <c r="D11" s="45">
        <v>1</v>
      </c>
      <c r="E11" s="45">
        <v>2</v>
      </c>
      <c r="F11" s="46">
        <v>3</v>
      </c>
      <c r="H11" s="150" t="s">
        <v>100</v>
      </c>
      <c r="I11" s="151">
        <v>1</v>
      </c>
      <c r="J11" s="151">
        <v>2</v>
      </c>
      <c r="K11" s="151">
        <v>2</v>
      </c>
      <c r="L11" s="151">
        <v>2</v>
      </c>
      <c r="M11" s="151">
        <v>3</v>
      </c>
      <c r="N11" s="151">
        <v>3</v>
      </c>
      <c r="O11" s="151">
        <v>1</v>
      </c>
      <c r="P11" s="152">
        <v>1</v>
      </c>
      <c r="Q11" s="153" t="s">
        <v>152</v>
      </c>
      <c r="R11" s="154">
        <v>82</v>
      </c>
      <c r="S11" s="154">
        <v>98</v>
      </c>
      <c r="T11" s="153" t="s">
        <v>152</v>
      </c>
      <c r="U11" s="154">
        <v>20</v>
      </c>
      <c r="V11" s="156">
        <v>58</v>
      </c>
    </row>
    <row r="12" spans="2:22" ht="28.5" customHeight="1">
      <c r="B12" s="70" t="s">
        <v>50</v>
      </c>
      <c r="C12" s="68" t="s">
        <v>158</v>
      </c>
      <c r="D12" s="71" t="s">
        <v>128</v>
      </c>
      <c r="E12" s="71" t="s">
        <v>129</v>
      </c>
      <c r="F12" s="67" t="s">
        <v>102</v>
      </c>
      <c r="H12" s="132" t="s">
        <v>101</v>
      </c>
      <c r="I12" s="134">
        <v>1</v>
      </c>
      <c r="J12" s="134">
        <v>2</v>
      </c>
      <c r="K12" s="134">
        <v>3</v>
      </c>
      <c r="L12" s="134">
        <v>3</v>
      </c>
      <c r="M12" s="134">
        <v>1</v>
      </c>
      <c r="N12" s="134">
        <v>1</v>
      </c>
      <c r="O12" s="134">
        <v>2</v>
      </c>
      <c r="P12" s="135">
        <v>2</v>
      </c>
      <c r="Q12" s="136" t="s">
        <v>152</v>
      </c>
      <c r="R12" s="137">
        <v>42</v>
      </c>
      <c r="S12" s="137">
        <v>101</v>
      </c>
      <c r="T12" s="136" t="s">
        <v>152</v>
      </c>
      <c r="U12" s="137">
        <v>15</v>
      </c>
      <c r="V12" s="138">
        <v>40</v>
      </c>
    </row>
    <row r="13" spans="2:22" ht="12.75">
      <c r="B13" s="70" t="s">
        <v>87</v>
      </c>
      <c r="C13" s="69" t="s">
        <v>122</v>
      </c>
      <c r="D13" s="66">
        <v>1</v>
      </c>
      <c r="E13" s="66">
        <v>2</v>
      </c>
      <c r="F13" s="67">
        <v>3</v>
      </c>
      <c r="H13" s="150" t="s">
        <v>103</v>
      </c>
      <c r="I13" s="151">
        <v>1</v>
      </c>
      <c r="J13" s="151">
        <v>3</v>
      </c>
      <c r="K13" s="151">
        <v>1</v>
      </c>
      <c r="L13" s="151">
        <v>2</v>
      </c>
      <c r="M13" s="151">
        <v>1</v>
      </c>
      <c r="N13" s="151">
        <v>3</v>
      </c>
      <c r="O13" s="151">
        <v>2</v>
      </c>
      <c r="P13" s="152">
        <v>3</v>
      </c>
      <c r="Q13" s="153" t="s">
        <v>152</v>
      </c>
      <c r="R13" s="155" t="s">
        <v>153</v>
      </c>
      <c r="S13" s="155" t="s">
        <v>153</v>
      </c>
      <c r="T13" s="153" t="s">
        <v>152</v>
      </c>
      <c r="U13" s="155" t="s">
        <v>153</v>
      </c>
      <c r="V13" s="156">
        <v>1</v>
      </c>
    </row>
    <row r="14" spans="2:22" ht="26.25">
      <c r="B14" s="70" t="s">
        <v>88</v>
      </c>
      <c r="C14" s="69" t="s">
        <v>123</v>
      </c>
      <c r="D14" s="71" t="s">
        <v>130</v>
      </c>
      <c r="E14" s="71" t="s">
        <v>131</v>
      </c>
      <c r="F14" s="72" t="s">
        <v>132</v>
      </c>
      <c r="H14" s="132" t="s">
        <v>104</v>
      </c>
      <c r="I14" s="134">
        <v>1</v>
      </c>
      <c r="J14" s="134">
        <v>3</v>
      </c>
      <c r="K14" s="134">
        <v>2</v>
      </c>
      <c r="L14" s="134">
        <v>3</v>
      </c>
      <c r="M14" s="134">
        <v>2</v>
      </c>
      <c r="N14" s="134">
        <v>1</v>
      </c>
      <c r="O14" s="134">
        <v>3</v>
      </c>
      <c r="P14" s="135">
        <v>1</v>
      </c>
      <c r="Q14" s="136" t="s">
        <v>152</v>
      </c>
      <c r="R14" s="137">
        <v>8</v>
      </c>
      <c r="S14" s="137">
        <v>39</v>
      </c>
      <c r="T14" s="136" t="s">
        <v>152</v>
      </c>
      <c r="U14" s="137">
        <v>15</v>
      </c>
      <c r="V14" s="138">
        <v>22</v>
      </c>
    </row>
    <row r="15" spans="2:22" ht="12.75">
      <c r="B15" s="70" t="s">
        <v>89</v>
      </c>
      <c r="C15" s="69" t="s">
        <v>154</v>
      </c>
      <c r="D15" s="66">
        <v>1</v>
      </c>
      <c r="E15" s="66">
        <v>2</v>
      </c>
      <c r="F15" s="67">
        <v>3</v>
      </c>
      <c r="H15" s="150" t="s">
        <v>105</v>
      </c>
      <c r="I15" s="151">
        <v>1</v>
      </c>
      <c r="J15" s="151">
        <v>3</v>
      </c>
      <c r="K15" s="151">
        <v>3</v>
      </c>
      <c r="L15" s="151">
        <v>1</v>
      </c>
      <c r="M15" s="151">
        <v>3</v>
      </c>
      <c r="N15" s="151">
        <v>2</v>
      </c>
      <c r="O15" s="151">
        <v>1</v>
      </c>
      <c r="P15" s="152">
        <v>2</v>
      </c>
      <c r="Q15" s="153" t="s">
        <v>152</v>
      </c>
      <c r="R15" s="154">
        <v>96</v>
      </c>
      <c r="S15" s="154">
        <v>114</v>
      </c>
      <c r="T15" s="153" t="s">
        <v>152</v>
      </c>
      <c r="U15" s="154">
        <v>58</v>
      </c>
      <c r="V15" s="156">
        <v>62</v>
      </c>
    </row>
    <row r="16" spans="2:22" ht="26.25">
      <c r="B16" s="70" t="s">
        <v>90</v>
      </c>
      <c r="C16" s="69" t="s">
        <v>124</v>
      </c>
      <c r="D16" s="71" t="s">
        <v>133</v>
      </c>
      <c r="E16" s="71" t="s">
        <v>137</v>
      </c>
      <c r="F16" s="72" t="s">
        <v>140</v>
      </c>
      <c r="H16" s="132" t="s">
        <v>106</v>
      </c>
      <c r="I16" s="134">
        <v>2</v>
      </c>
      <c r="J16" s="134">
        <v>1</v>
      </c>
      <c r="K16" s="134">
        <v>1</v>
      </c>
      <c r="L16" s="134">
        <v>3</v>
      </c>
      <c r="M16" s="134">
        <v>3</v>
      </c>
      <c r="N16" s="134">
        <v>2</v>
      </c>
      <c r="O16" s="134">
        <v>2</v>
      </c>
      <c r="P16" s="135">
        <v>1</v>
      </c>
      <c r="Q16" s="136" t="s">
        <v>152</v>
      </c>
      <c r="R16" s="137">
        <v>7</v>
      </c>
      <c r="S16" s="137">
        <v>8</v>
      </c>
      <c r="T16" s="136" t="s">
        <v>152</v>
      </c>
      <c r="U16" s="137">
        <v>2</v>
      </c>
      <c r="V16" s="138">
        <v>3</v>
      </c>
    </row>
    <row r="17" spans="2:22" ht="26.25">
      <c r="B17" s="70" t="s">
        <v>91</v>
      </c>
      <c r="C17" s="69" t="s">
        <v>125</v>
      </c>
      <c r="D17" s="71" t="s">
        <v>134</v>
      </c>
      <c r="E17" s="73" t="s">
        <v>138</v>
      </c>
      <c r="F17" s="72" t="s">
        <v>141</v>
      </c>
      <c r="H17" s="150" t="s">
        <v>107</v>
      </c>
      <c r="I17" s="151">
        <v>2</v>
      </c>
      <c r="J17" s="151">
        <v>1</v>
      </c>
      <c r="K17" s="151">
        <v>2</v>
      </c>
      <c r="L17" s="151">
        <v>1</v>
      </c>
      <c r="M17" s="151">
        <v>1</v>
      </c>
      <c r="N17" s="151">
        <v>3</v>
      </c>
      <c r="O17" s="151">
        <v>3</v>
      </c>
      <c r="P17" s="152">
        <v>2</v>
      </c>
      <c r="Q17" s="153" t="s">
        <v>152</v>
      </c>
      <c r="R17" s="154">
        <v>53</v>
      </c>
      <c r="S17" s="154">
        <v>62</v>
      </c>
      <c r="T17" s="153" t="s">
        <v>152</v>
      </c>
      <c r="U17" s="154">
        <v>43</v>
      </c>
      <c r="V17" s="156">
        <v>49</v>
      </c>
    </row>
    <row r="18" spans="2:22" ht="39.75" thickBot="1">
      <c r="B18" s="70" t="s">
        <v>92</v>
      </c>
      <c r="C18" s="69" t="s">
        <v>126</v>
      </c>
      <c r="D18" s="73" t="s">
        <v>135</v>
      </c>
      <c r="E18" s="74" t="s">
        <v>139</v>
      </c>
      <c r="F18" s="80" t="s">
        <v>142</v>
      </c>
      <c r="H18" s="194" t="s">
        <v>108</v>
      </c>
      <c r="I18" s="195">
        <v>2</v>
      </c>
      <c r="J18" s="195">
        <v>1</v>
      </c>
      <c r="K18" s="195">
        <v>3</v>
      </c>
      <c r="L18" s="195">
        <v>2</v>
      </c>
      <c r="M18" s="195">
        <v>2</v>
      </c>
      <c r="N18" s="195">
        <v>1</v>
      </c>
      <c r="O18" s="195">
        <v>1</v>
      </c>
      <c r="P18" s="196">
        <v>3</v>
      </c>
      <c r="Q18" s="197" t="s">
        <v>152</v>
      </c>
      <c r="R18" s="198">
        <v>72</v>
      </c>
      <c r="S18" s="198">
        <v>93</v>
      </c>
      <c r="T18" s="197" t="s">
        <v>152</v>
      </c>
      <c r="U18" s="198">
        <v>35</v>
      </c>
      <c r="V18" s="199">
        <v>60</v>
      </c>
    </row>
    <row r="19" spans="2:22" ht="27" thickBot="1">
      <c r="B19" s="70" t="s">
        <v>93</v>
      </c>
      <c r="C19" s="69" t="s">
        <v>127</v>
      </c>
      <c r="D19" s="75" t="s">
        <v>136</v>
      </c>
      <c r="E19" s="76" t="s">
        <v>131</v>
      </c>
      <c r="F19" s="81" t="s">
        <v>143</v>
      </c>
      <c r="H19" s="206" t="s">
        <v>109</v>
      </c>
      <c r="I19" s="207">
        <v>2</v>
      </c>
      <c r="J19" s="207">
        <v>2</v>
      </c>
      <c r="K19" s="207">
        <v>1</v>
      </c>
      <c r="L19" s="207">
        <v>2</v>
      </c>
      <c r="M19" s="207">
        <v>3</v>
      </c>
      <c r="N19" s="207">
        <v>1</v>
      </c>
      <c r="O19" s="207">
        <v>3</v>
      </c>
      <c r="P19" s="208">
        <v>2</v>
      </c>
      <c r="Q19" s="209" t="s">
        <v>152</v>
      </c>
      <c r="R19" s="212"/>
      <c r="S19" s="212"/>
      <c r="T19" s="209" t="s">
        <v>152</v>
      </c>
      <c r="U19" s="210"/>
      <c r="V19" s="211"/>
    </row>
    <row r="20" spans="2:22" ht="12.75">
      <c r="B20" s="77"/>
      <c r="C20" s="78"/>
      <c r="D20" s="77"/>
      <c r="E20" s="79"/>
      <c r="F20" s="77"/>
      <c r="H20" s="200" t="s">
        <v>110</v>
      </c>
      <c r="I20" s="201">
        <v>2</v>
      </c>
      <c r="J20" s="201">
        <v>2</v>
      </c>
      <c r="K20" s="201">
        <v>2</v>
      </c>
      <c r="L20" s="201">
        <v>3</v>
      </c>
      <c r="M20" s="201">
        <v>1</v>
      </c>
      <c r="N20" s="201">
        <v>2</v>
      </c>
      <c r="O20" s="201">
        <v>1</v>
      </c>
      <c r="P20" s="202">
        <v>3</v>
      </c>
      <c r="Q20" s="203" t="s">
        <v>152</v>
      </c>
      <c r="R20" s="204">
        <v>124</v>
      </c>
      <c r="S20" s="204">
        <v>132</v>
      </c>
      <c r="T20" s="203" t="s">
        <v>152</v>
      </c>
      <c r="U20" s="204">
        <v>39</v>
      </c>
      <c r="V20" s="205">
        <v>47</v>
      </c>
    </row>
    <row r="21" spans="2:22" ht="13.5" thickBot="1">
      <c r="B21" s="48"/>
      <c r="C21" s="48"/>
      <c r="D21" s="53"/>
      <c r="E21" s="53"/>
      <c r="F21" s="53"/>
      <c r="H21" s="150" t="s">
        <v>111</v>
      </c>
      <c r="I21" s="151">
        <v>2</v>
      </c>
      <c r="J21" s="151">
        <v>2</v>
      </c>
      <c r="K21" s="151">
        <v>3</v>
      </c>
      <c r="L21" s="151">
        <v>1</v>
      </c>
      <c r="M21" s="151">
        <v>2</v>
      </c>
      <c r="N21" s="151">
        <v>3</v>
      </c>
      <c r="O21" s="151">
        <v>2</v>
      </c>
      <c r="P21" s="152">
        <v>1</v>
      </c>
      <c r="Q21" s="153" t="s">
        <v>152</v>
      </c>
      <c r="R21" s="154">
        <v>64</v>
      </c>
      <c r="S21" s="154">
        <v>82</v>
      </c>
      <c r="T21" s="153" t="s">
        <v>152</v>
      </c>
      <c r="U21" s="154">
        <v>63</v>
      </c>
      <c r="V21" s="156">
        <v>73</v>
      </c>
    </row>
    <row r="22" spans="2:22" ht="12.75">
      <c r="B22" s="40"/>
      <c r="C22" s="41"/>
      <c r="D22" s="41"/>
      <c r="E22" s="148" t="s">
        <v>60</v>
      </c>
      <c r="F22" s="42"/>
      <c r="H22" s="132" t="s">
        <v>112</v>
      </c>
      <c r="I22" s="139">
        <v>2</v>
      </c>
      <c r="J22" s="139">
        <v>3</v>
      </c>
      <c r="K22" s="139">
        <v>1</v>
      </c>
      <c r="L22" s="139">
        <v>3</v>
      </c>
      <c r="M22" s="139">
        <v>2</v>
      </c>
      <c r="N22" s="139">
        <v>3</v>
      </c>
      <c r="O22" s="139">
        <v>1</v>
      </c>
      <c r="P22" s="140">
        <v>2</v>
      </c>
      <c r="Q22" s="136" t="s">
        <v>152</v>
      </c>
      <c r="R22" s="149" t="s">
        <v>153</v>
      </c>
      <c r="S22" s="137">
        <v>35</v>
      </c>
      <c r="T22" s="136" t="s">
        <v>152</v>
      </c>
      <c r="U22" s="137">
        <v>1</v>
      </c>
      <c r="V22" s="138">
        <v>1</v>
      </c>
    </row>
    <row r="23" spans="2:22" ht="12.75">
      <c r="B23" s="54"/>
      <c r="C23" s="55" t="s">
        <v>114</v>
      </c>
      <c r="D23" s="56" t="s">
        <v>144</v>
      </c>
      <c r="E23" s="57" t="s">
        <v>145</v>
      </c>
      <c r="F23" s="58" t="s">
        <v>146</v>
      </c>
      <c r="H23" s="150" t="s">
        <v>113</v>
      </c>
      <c r="I23" s="151">
        <v>2</v>
      </c>
      <c r="J23" s="151">
        <v>3</v>
      </c>
      <c r="K23" s="151">
        <v>2</v>
      </c>
      <c r="L23" s="151">
        <v>1</v>
      </c>
      <c r="M23" s="151">
        <v>3</v>
      </c>
      <c r="N23" s="151">
        <v>1</v>
      </c>
      <c r="O23" s="151">
        <v>2</v>
      </c>
      <c r="P23" s="152">
        <v>3</v>
      </c>
      <c r="Q23" s="153" t="s">
        <v>152</v>
      </c>
      <c r="R23" s="154">
        <v>5</v>
      </c>
      <c r="S23" s="154">
        <v>19</v>
      </c>
      <c r="T23" s="153" t="s">
        <v>152</v>
      </c>
      <c r="U23" s="154">
        <v>1</v>
      </c>
      <c r="V23" s="156">
        <v>13</v>
      </c>
    </row>
    <row r="24" spans="2:22" ht="13.5" thickBot="1">
      <c r="B24" s="47"/>
      <c r="C24" s="48" t="s">
        <v>147</v>
      </c>
      <c r="D24" s="86" t="s">
        <v>153</v>
      </c>
      <c r="E24" s="59">
        <v>2</v>
      </c>
      <c r="F24" s="60">
        <v>3</v>
      </c>
      <c r="H24" s="133" t="s">
        <v>115</v>
      </c>
      <c r="I24" s="141">
        <v>2</v>
      </c>
      <c r="J24" s="141">
        <v>3</v>
      </c>
      <c r="K24" s="141">
        <v>3</v>
      </c>
      <c r="L24" s="141">
        <v>2</v>
      </c>
      <c r="M24" s="141">
        <v>1</v>
      </c>
      <c r="N24" s="141">
        <v>2</v>
      </c>
      <c r="O24" s="141">
        <v>3</v>
      </c>
      <c r="P24" s="142">
        <v>1</v>
      </c>
      <c r="Q24" s="143" t="s">
        <v>153</v>
      </c>
      <c r="R24" s="170" t="s">
        <v>153</v>
      </c>
      <c r="S24" s="171" t="s">
        <v>153</v>
      </c>
      <c r="T24" s="143" t="s">
        <v>153</v>
      </c>
      <c r="U24" s="144">
        <v>1</v>
      </c>
      <c r="V24" s="145">
        <v>1</v>
      </c>
    </row>
    <row r="25" spans="2:6" ht="13.5" thickBot="1">
      <c r="B25" s="49"/>
      <c r="C25" s="50"/>
      <c r="D25" s="51"/>
      <c r="E25" s="51"/>
      <c r="F25" s="52"/>
    </row>
    <row r="26" spans="2:6" ht="13.5" thickBot="1">
      <c r="B26" s="61"/>
      <c r="C26" s="61"/>
      <c r="D26" s="61"/>
      <c r="E26" s="61"/>
      <c r="F26" s="61"/>
    </row>
    <row r="27" spans="2:6" ht="12.75">
      <c r="B27" s="40"/>
      <c r="C27" s="41" t="s">
        <v>116</v>
      </c>
      <c r="D27" s="146" t="s">
        <v>117</v>
      </c>
      <c r="E27" s="147" t="s">
        <v>118</v>
      </c>
      <c r="F27" s="62"/>
    </row>
    <row r="28" spans="2:7" ht="26.25">
      <c r="B28" s="47"/>
      <c r="C28" s="82" t="s">
        <v>148</v>
      </c>
      <c r="D28" s="57" t="s">
        <v>119</v>
      </c>
      <c r="E28" s="58" t="s">
        <v>120</v>
      </c>
      <c r="F28" s="62"/>
      <c r="G28" s="63"/>
    </row>
    <row r="29" spans="2:7" ht="13.5" thickBot="1">
      <c r="B29" s="49"/>
      <c r="C29" s="50"/>
      <c r="D29" s="64"/>
      <c r="E29" s="65"/>
      <c r="F29" s="61"/>
      <c r="G29" s="63"/>
    </row>
  </sheetData>
  <sheetProtection/>
  <mergeCells count="5">
    <mergeCell ref="Q3:S3"/>
    <mergeCell ref="T3:V3"/>
    <mergeCell ref="Q2:V2"/>
    <mergeCell ref="Q4:S4"/>
    <mergeCell ref="T4:V4"/>
  </mergeCells>
  <printOptions/>
  <pageMargins left="0.4" right="0.34" top="0.984" bottom="0.984" header="0.512" footer="0.512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38"/>
  <sheetViews>
    <sheetView zoomScale="130" zoomScaleNormal="130" zoomScalePageLayoutView="0" workbookViewId="0" topLeftCell="A8">
      <selection activeCell="F21" sqref="F21:G21"/>
    </sheetView>
  </sheetViews>
  <sheetFormatPr defaultColWidth="8.796875" defaultRowHeight="14.25"/>
  <cols>
    <col min="2" max="7" width="4.8984375" style="0" bestFit="1" customWidth="1"/>
    <col min="8" max="8" width="6.3984375" style="0" bestFit="1" customWidth="1"/>
    <col min="9" max="9" width="5.19921875" style="0" customWidth="1"/>
    <col min="10" max="10" width="4.3984375" style="0" bestFit="1" customWidth="1"/>
    <col min="11" max="11" width="4.296875" style="0" bestFit="1" customWidth="1"/>
    <col min="12" max="13" width="5.796875" style="0" customWidth="1"/>
    <col min="14" max="16" width="4.8984375" style="0" customWidth="1"/>
    <col min="17" max="17" width="16.3984375" style="0" bestFit="1" customWidth="1"/>
    <col min="18" max="18" width="16.296875" style="0" bestFit="1" customWidth="1"/>
    <col min="21" max="21" width="4.796875" style="0" customWidth="1"/>
    <col min="22" max="22" width="4.09765625" style="0" customWidth="1"/>
    <col min="23" max="23" width="5.8984375" style="0" customWidth="1"/>
    <col min="24" max="24" width="7" style="0" bestFit="1" customWidth="1"/>
    <col min="25" max="26" width="4.69921875" style="0" bestFit="1" customWidth="1"/>
    <col min="27" max="27" width="3.296875" style="0" customWidth="1"/>
    <col min="28" max="28" width="7" style="0" bestFit="1" customWidth="1"/>
    <col min="29" max="29" width="4.69921875" style="0" bestFit="1" customWidth="1"/>
    <col min="30" max="30" width="4" style="0" bestFit="1" customWidth="1"/>
    <col min="31" max="31" width="3.8984375" style="0" customWidth="1"/>
    <col min="32" max="32" width="7" style="0" bestFit="1" customWidth="1"/>
    <col min="33" max="33" width="4.69921875" style="0" bestFit="1" customWidth="1"/>
    <col min="34" max="34" width="4" style="0" bestFit="1" customWidth="1"/>
    <col min="35" max="35" width="3.69921875" style="0" customWidth="1"/>
    <col min="36" max="36" width="7" style="0" bestFit="1" customWidth="1"/>
    <col min="37" max="38" width="4" style="0" bestFit="1" customWidth="1"/>
    <col min="39" max="39" width="4.19921875" style="0" customWidth="1"/>
    <col min="40" max="40" width="7" style="0" bestFit="1" customWidth="1"/>
    <col min="41" max="42" width="4" style="0" bestFit="1" customWidth="1"/>
    <col min="43" max="43" width="3.296875" style="0" customWidth="1"/>
    <col min="44" max="44" width="7" style="0" bestFit="1" customWidth="1"/>
    <col min="45" max="45" width="4.69921875" style="0" bestFit="1" customWidth="1"/>
    <col min="46" max="46" width="4" style="0" bestFit="1" customWidth="1"/>
  </cols>
  <sheetData>
    <row r="2" spans="24:45" ht="12.75">
      <c r="X2" s="87" t="s">
        <v>2</v>
      </c>
      <c r="Y2" s="88">
        <v>1</v>
      </c>
      <c r="AB2" s="87" t="s">
        <v>2</v>
      </c>
      <c r="AC2" s="88">
        <v>2</v>
      </c>
      <c r="AF2" s="87" t="s">
        <v>2</v>
      </c>
      <c r="AG2" s="88">
        <v>3</v>
      </c>
      <c r="AJ2" s="87" t="s">
        <v>2</v>
      </c>
      <c r="AK2" s="88">
        <v>4</v>
      </c>
      <c r="AN2" s="87" t="s">
        <v>2</v>
      </c>
      <c r="AO2" s="88">
        <v>5</v>
      </c>
      <c r="AR2" s="87" t="s">
        <v>2</v>
      </c>
      <c r="AS2" s="88">
        <v>6</v>
      </c>
    </row>
    <row r="3" spans="24:46" ht="12.75">
      <c r="X3" s="33"/>
      <c r="Y3" s="33" t="s">
        <v>150</v>
      </c>
      <c r="Z3" s="33" t="s">
        <v>151</v>
      </c>
      <c r="AB3" s="33"/>
      <c r="AC3" s="33" t="s">
        <v>150</v>
      </c>
      <c r="AD3" s="33" t="s">
        <v>151</v>
      </c>
      <c r="AF3" s="33"/>
      <c r="AG3" s="33" t="s">
        <v>150</v>
      </c>
      <c r="AH3" s="33" t="s">
        <v>151</v>
      </c>
      <c r="AJ3" s="33"/>
      <c r="AK3" s="33" t="s">
        <v>150</v>
      </c>
      <c r="AL3" s="33" t="s">
        <v>151</v>
      </c>
      <c r="AN3" s="33"/>
      <c r="AO3" s="33" t="s">
        <v>150</v>
      </c>
      <c r="AP3" s="33" t="s">
        <v>151</v>
      </c>
      <c r="AR3" s="33"/>
      <c r="AS3" s="33" t="s">
        <v>150</v>
      </c>
      <c r="AT3" s="33" t="s">
        <v>151</v>
      </c>
    </row>
    <row r="4" spans="24:46" ht="12.75">
      <c r="X4" s="33">
        <v>0</v>
      </c>
      <c r="Y4" s="33">
        <f>B9</f>
        <v>0</v>
      </c>
      <c r="Z4" s="33">
        <f>E9</f>
        <v>0</v>
      </c>
      <c r="AB4" s="33">
        <v>0</v>
      </c>
      <c r="AC4" s="33">
        <f>B10</f>
        <v>0</v>
      </c>
      <c r="AD4" s="33">
        <f>E10</f>
        <v>0</v>
      </c>
      <c r="AF4" s="33">
        <v>0</v>
      </c>
      <c r="AG4" s="33">
        <f>B11</f>
        <v>0</v>
      </c>
      <c r="AH4" s="33">
        <f>E11</f>
        <v>0</v>
      </c>
      <c r="AJ4" s="33">
        <v>0</v>
      </c>
      <c r="AK4" s="33">
        <f>B12</f>
        <v>0</v>
      </c>
      <c r="AL4" s="33">
        <f>E12</f>
        <v>0</v>
      </c>
      <c r="AN4" s="33">
        <v>0</v>
      </c>
      <c r="AO4" s="33">
        <f>B13</f>
        <v>0</v>
      </c>
      <c r="AP4" s="33">
        <f>E13</f>
        <v>0</v>
      </c>
      <c r="AR4" s="33">
        <v>0</v>
      </c>
      <c r="AS4" s="33">
        <f>B14</f>
        <v>0</v>
      </c>
      <c r="AT4" s="33">
        <f>E14</f>
        <v>0</v>
      </c>
    </row>
    <row r="5" spans="24:46" ht="13.5" thickBot="1">
      <c r="X5" s="33">
        <v>2</v>
      </c>
      <c r="Y5" s="33">
        <f>C9</f>
        <v>0</v>
      </c>
      <c r="Z5" s="33">
        <f>F9</f>
        <v>0</v>
      </c>
      <c r="AB5" s="33">
        <v>2</v>
      </c>
      <c r="AC5" s="33">
        <f>C10</f>
        <v>71</v>
      </c>
      <c r="AD5" s="33">
        <f>F10</f>
        <v>28</v>
      </c>
      <c r="AF5" s="33">
        <v>2</v>
      </c>
      <c r="AG5" s="33">
        <f>C11</f>
        <v>77</v>
      </c>
      <c r="AH5" s="33">
        <f>F11</f>
        <v>51</v>
      </c>
      <c r="AJ5" s="33">
        <v>2</v>
      </c>
      <c r="AK5" s="33">
        <f>C12</f>
        <v>3</v>
      </c>
      <c r="AL5" s="33">
        <f>F12</f>
        <v>2</v>
      </c>
      <c r="AN5" s="33">
        <v>2</v>
      </c>
      <c r="AO5" s="33">
        <f>C13</f>
        <v>82</v>
      </c>
      <c r="AP5" s="33">
        <f>F13</f>
        <v>20</v>
      </c>
      <c r="AR5" s="33">
        <v>2</v>
      </c>
      <c r="AS5" s="33">
        <f>C14</f>
        <v>42</v>
      </c>
      <c r="AT5" s="33">
        <f>F14</f>
        <v>15</v>
      </c>
    </row>
    <row r="6" spans="2:46" ht="13.5" thickBot="1">
      <c r="B6" s="95"/>
      <c r="C6" s="96" t="s">
        <v>73</v>
      </c>
      <c r="D6" s="96"/>
      <c r="E6" s="95"/>
      <c r="F6" s="96" t="s">
        <v>74</v>
      </c>
      <c r="G6" s="97"/>
      <c r="X6" s="33">
        <v>3</v>
      </c>
      <c r="Y6" s="33">
        <f>D9</f>
        <v>0</v>
      </c>
      <c r="Z6" s="33">
        <f>G9</f>
        <v>0</v>
      </c>
      <c r="AB6" s="33">
        <v>3</v>
      </c>
      <c r="AC6" s="33">
        <f>D10</f>
        <v>97</v>
      </c>
      <c r="AD6" s="33">
        <f>G10</f>
        <v>38</v>
      </c>
      <c r="AF6" s="33">
        <v>3</v>
      </c>
      <c r="AG6" s="33">
        <f>D11</f>
        <v>108</v>
      </c>
      <c r="AH6" s="33">
        <f>G11</f>
        <v>74</v>
      </c>
      <c r="AJ6" s="33">
        <v>3</v>
      </c>
      <c r="AK6" s="33">
        <f>D12</f>
        <v>37</v>
      </c>
      <c r="AL6" s="33">
        <f>G12</f>
        <v>9</v>
      </c>
      <c r="AN6" s="33">
        <v>3</v>
      </c>
      <c r="AO6" s="33">
        <f>D13</f>
        <v>98</v>
      </c>
      <c r="AP6" s="33">
        <f>G13</f>
        <v>58</v>
      </c>
      <c r="AR6" s="33">
        <v>3</v>
      </c>
      <c r="AS6" s="33">
        <f>D14</f>
        <v>101</v>
      </c>
      <c r="AT6" s="33">
        <f>G14</f>
        <v>40</v>
      </c>
    </row>
    <row r="7" spans="2:17" ht="13.5" thickBot="1">
      <c r="B7" s="100" t="s">
        <v>69</v>
      </c>
      <c r="C7" s="101" t="s">
        <v>70</v>
      </c>
      <c r="D7" s="102" t="s">
        <v>71</v>
      </c>
      <c r="E7" s="100" t="s">
        <v>69</v>
      </c>
      <c r="F7" s="101" t="s">
        <v>70</v>
      </c>
      <c r="G7" s="103" t="s">
        <v>71</v>
      </c>
      <c r="H7" s="34"/>
      <c r="I7" s="34"/>
      <c r="J7" s="34"/>
      <c r="K7" s="34"/>
      <c r="L7" s="34"/>
      <c r="M7" s="34"/>
      <c r="N7" s="34"/>
      <c r="O7" s="34"/>
      <c r="P7" s="34"/>
      <c r="Q7" s="35"/>
    </row>
    <row r="8" spans="1:45" ht="17.25" thickBot="1">
      <c r="A8" s="107" t="s">
        <v>2</v>
      </c>
      <c r="B8" s="108">
        <v>0</v>
      </c>
      <c r="C8" s="179">
        <v>2</v>
      </c>
      <c r="D8" s="180">
        <v>3</v>
      </c>
      <c r="E8" s="108">
        <v>0</v>
      </c>
      <c r="F8" s="179">
        <v>2</v>
      </c>
      <c r="G8" s="181">
        <v>3</v>
      </c>
      <c r="H8" s="109" t="s">
        <v>75</v>
      </c>
      <c r="I8" s="110" t="s">
        <v>79</v>
      </c>
      <c r="J8" s="111" t="s">
        <v>72</v>
      </c>
      <c r="K8" s="112" t="s">
        <v>78</v>
      </c>
      <c r="L8" s="110" t="s">
        <v>76</v>
      </c>
      <c r="M8" s="110" t="s">
        <v>77</v>
      </c>
      <c r="N8" s="110" t="s">
        <v>80</v>
      </c>
      <c r="O8" s="110" t="s">
        <v>82</v>
      </c>
      <c r="P8" s="110" t="s">
        <v>83</v>
      </c>
      <c r="Q8" s="113" t="s">
        <v>81</v>
      </c>
      <c r="R8" s="113" t="s">
        <v>84</v>
      </c>
      <c r="S8" s="114" t="s">
        <v>11</v>
      </c>
      <c r="T8" s="115" t="s">
        <v>12</v>
      </c>
      <c r="X8" s="87" t="s">
        <v>2</v>
      </c>
      <c r="Y8" s="88">
        <v>7</v>
      </c>
      <c r="AB8" s="87" t="s">
        <v>2</v>
      </c>
      <c r="AC8" s="88">
        <v>8</v>
      </c>
      <c r="AF8" s="87" t="s">
        <v>2</v>
      </c>
      <c r="AG8" s="88">
        <v>9</v>
      </c>
      <c r="AJ8" s="87" t="s">
        <v>2</v>
      </c>
      <c r="AK8" s="88">
        <v>10</v>
      </c>
      <c r="AN8" s="87" t="s">
        <v>2</v>
      </c>
      <c r="AO8" s="88">
        <v>11</v>
      </c>
      <c r="AR8" s="87" t="s">
        <v>2</v>
      </c>
      <c r="AS8" s="88">
        <v>12</v>
      </c>
    </row>
    <row r="9" spans="1:46" ht="13.5" thickBot="1">
      <c r="A9" s="157">
        <v>1</v>
      </c>
      <c r="B9" s="173">
        <v>0</v>
      </c>
      <c r="C9" s="185"/>
      <c r="D9" s="186"/>
      <c r="E9" s="175">
        <v>0</v>
      </c>
      <c r="F9" s="185"/>
      <c r="G9" s="186"/>
      <c r="H9" s="159">
        <f>SUMSQ(B9:G9)</f>
        <v>0</v>
      </c>
      <c r="I9" s="158">
        <f>SUMSQ($B$8:$D$8)</f>
        <v>13</v>
      </c>
      <c r="J9" s="158">
        <f>($B$8*B9)+($C$8*C9)+($D$8*D9)</f>
        <v>0</v>
      </c>
      <c r="K9" s="158">
        <f>($E$8*E9)+($F$8*F9)+($G$8*G9)</f>
        <v>0</v>
      </c>
      <c r="L9" s="160">
        <f>((J9+K9)^2)/2/I9</f>
        <v>0</v>
      </c>
      <c r="M9" s="158">
        <f>((J9-K9)^2)/2/I9</f>
        <v>0</v>
      </c>
      <c r="N9" s="158">
        <f>H9-L9-M9</f>
        <v>0</v>
      </c>
      <c r="O9" s="158">
        <f>(M9+N9)/5</f>
        <v>0</v>
      </c>
      <c r="P9" s="158">
        <f>N9/4</f>
        <v>0</v>
      </c>
      <c r="Q9" s="160" t="e">
        <f>((L9-P9)^2)/2/I9/O9</f>
        <v>#DIV/0!</v>
      </c>
      <c r="R9" s="160">
        <f>((L9-P9)^2)/2/I9</f>
        <v>0</v>
      </c>
      <c r="S9" s="160" t="e">
        <f>10*(LOG10(Q9))</f>
        <v>#DIV/0!</v>
      </c>
      <c r="T9" s="161" t="e">
        <f>10*(LOG10(R9))</f>
        <v>#NUM!</v>
      </c>
      <c r="X9" s="33"/>
      <c r="Y9" s="33" t="s">
        <v>150</v>
      </c>
      <c r="Z9" s="33" t="s">
        <v>151</v>
      </c>
      <c r="AB9" s="33"/>
      <c r="AC9" s="33" t="s">
        <v>150</v>
      </c>
      <c r="AD9" s="33" t="s">
        <v>151</v>
      </c>
      <c r="AF9" s="33"/>
      <c r="AG9" s="33" t="s">
        <v>150</v>
      </c>
      <c r="AH9" s="33" t="s">
        <v>151</v>
      </c>
      <c r="AJ9" s="33"/>
      <c r="AK9" s="33" t="s">
        <v>150</v>
      </c>
      <c r="AL9" s="33" t="s">
        <v>151</v>
      </c>
      <c r="AN9" s="33"/>
      <c r="AO9" s="33" t="s">
        <v>150</v>
      </c>
      <c r="AP9" s="33" t="s">
        <v>151</v>
      </c>
      <c r="AR9" s="33"/>
      <c r="AS9" s="33" t="s">
        <v>150</v>
      </c>
      <c r="AT9" s="33" t="s">
        <v>151</v>
      </c>
    </row>
    <row r="10" spans="1:46" ht="12.75">
      <c r="A10" s="104">
        <v>2</v>
      </c>
      <c r="B10" s="90">
        <v>0</v>
      </c>
      <c r="C10" s="182">
        <v>71</v>
      </c>
      <c r="D10" s="183">
        <v>97</v>
      </c>
      <c r="E10" s="90">
        <v>0</v>
      </c>
      <c r="F10" s="182">
        <v>28</v>
      </c>
      <c r="G10" s="184">
        <v>38</v>
      </c>
      <c r="H10" s="89">
        <f>SUMSQ(B10:G10)</f>
        <v>16678</v>
      </c>
      <c r="I10" s="33">
        <f>SUMSQ($B$8:$D$8)</f>
        <v>13</v>
      </c>
      <c r="J10" s="33">
        <f>($B$8*B10)+($C$8*C10)+($D$8*D10)</f>
        <v>433</v>
      </c>
      <c r="K10" s="33">
        <f aca="true" t="shared" si="0" ref="K10:K26">($E$8*E10)+($F$8*F10)+($G$8*G10)</f>
        <v>170</v>
      </c>
      <c r="L10" s="116">
        <f>((J10+K10)^2)/2/I10</f>
        <v>13984.961538461539</v>
      </c>
      <c r="M10" s="33">
        <f>((J10-K10)^2)/2/I10</f>
        <v>2660.346153846154</v>
      </c>
      <c r="N10" s="33">
        <f>H10-L10-M10</f>
        <v>32.69230769230717</v>
      </c>
      <c r="O10" s="33">
        <f>(M10+N10)/5</f>
        <v>538.6076923076922</v>
      </c>
      <c r="P10" s="33">
        <f>N10/4</f>
        <v>8.173076923076792</v>
      </c>
      <c r="Q10" s="116">
        <f>((L10-P10)^2)/2/I10/O10</f>
        <v>13949.829024878587</v>
      </c>
      <c r="R10" s="116">
        <f aca="true" t="shared" si="1" ref="R10:R26">((L10-P10)^2)/2/I10</f>
        <v>7513485.21917672</v>
      </c>
      <c r="S10" s="116">
        <f aca="true" t="shared" si="2" ref="S10:T26">10*(LOG10(Q10))</f>
        <v>41.44568884741744</v>
      </c>
      <c r="T10" s="118">
        <f t="shared" si="2"/>
        <v>68.75841436384871</v>
      </c>
      <c r="X10" s="33">
        <v>0</v>
      </c>
      <c r="Y10" s="33">
        <f>B15</f>
        <v>0</v>
      </c>
      <c r="Z10" s="33">
        <f>E15</f>
        <v>0</v>
      </c>
      <c r="AB10" s="33">
        <v>0</v>
      </c>
      <c r="AC10" s="33">
        <f>B16</f>
        <v>0</v>
      </c>
      <c r="AD10" s="33">
        <f>E16</f>
        <v>0</v>
      </c>
      <c r="AF10" s="33">
        <v>0</v>
      </c>
      <c r="AG10" s="33">
        <f>B17</f>
        <v>0</v>
      </c>
      <c r="AH10" s="33">
        <f>E17</f>
        <v>0</v>
      </c>
      <c r="AJ10" s="33">
        <v>0</v>
      </c>
      <c r="AK10" s="33">
        <f>B18</f>
        <v>0</v>
      </c>
      <c r="AL10" s="33">
        <f>E18</f>
        <v>0</v>
      </c>
      <c r="AN10" s="33">
        <v>0</v>
      </c>
      <c r="AO10" s="33">
        <f>B19</f>
        <v>0</v>
      </c>
      <c r="AP10" s="33">
        <f>E19</f>
        <v>0</v>
      </c>
      <c r="AR10" s="33">
        <v>0</v>
      </c>
      <c r="AS10" s="33">
        <f>B20</f>
        <v>0</v>
      </c>
      <c r="AT10" s="33">
        <f>E20</f>
        <v>0</v>
      </c>
    </row>
    <row r="11" spans="1:46" ht="12.75">
      <c r="A11" s="162">
        <v>3</v>
      </c>
      <c r="B11" s="163">
        <v>0</v>
      </c>
      <c r="C11" s="164">
        <v>77</v>
      </c>
      <c r="D11" s="165">
        <v>108</v>
      </c>
      <c r="E11" s="163">
        <v>0</v>
      </c>
      <c r="F11" s="164">
        <v>51</v>
      </c>
      <c r="G11" s="166">
        <v>74</v>
      </c>
      <c r="H11" s="167">
        <f aca="true" t="shared" si="3" ref="H11:H26">SUMSQ(B11:G11)</f>
        <v>25670</v>
      </c>
      <c r="I11" s="164">
        <f aca="true" t="shared" si="4" ref="I11:I26">SUMSQ($B$8:$D$8)</f>
        <v>13</v>
      </c>
      <c r="J11" s="164">
        <f aca="true" t="shared" si="5" ref="J11:J26">($B$8*B11)+($C$8*C11)+($D$8*D11)</f>
        <v>478</v>
      </c>
      <c r="K11" s="164">
        <f t="shared" si="0"/>
        <v>324</v>
      </c>
      <c r="L11" s="168">
        <f aca="true" t="shared" si="6" ref="L11:L26">((J11+K11)^2)/2/I11</f>
        <v>24738.615384615383</v>
      </c>
      <c r="M11" s="164">
        <f aca="true" t="shared" si="7" ref="M11:M26">((J11-K11)^2)/2/I11</f>
        <v>912.1538461538462</v>
      </c>
      <c r="N11" s="164">
        <f aca="true" t="shared" si="8" ref="N11:N26">H11-L11-M11</f>
        <v>19.230769230770875</v>
      </c>
      <c r="O11" s="164">
        <f aca="true" t="shared" si="9" ref="O11:O26">(M11+N11)/5</f>
        <v>186.27692307692342</v>
      </c>
      <c r="P11" s="164">
        <f aca="true" t="shared" si="10" ref="P11:P26">N11/4</f>
        <v>4.807692307692719</v>
      </c>
      <c r="Q11" s="168">
        <f aca="true" t="shared" si="11" ref="Q11:Q26">((L11-P11)^2)/2/I11/O11</f>
        <v>126313.43800794061</v>
      </c>
      <c r="R11" s="168">
        <f t="shared" si="1"/>
        <v>23529278.57538689</v>
      </c>
      <c r="S11" s="168">
        <f t="shared" si="2"/>
        <v>51.01449555957132</v>
      </c>
      <c r="T11" s="169">
        <f t="shared" si="2"/>
        <v>73.71608611598813</v>
      </c>
      <c r="X11" s="33">
        <v>2</v>
      </c>
      <c r="Y11" s="33">
        <f>C15</f>
        <v>0</v>
      </c>
      <c r="Z11" s="33">
        <f>F15</f>
        <v>0</v>
      </c>
      <c r="AB11" s="33">
        <v>2</v>
      </c>
      <c r="AC11" s="33">
        <f>C16</f>
        <v>8</v>
      </c>
      <c r="AD11" s="33">
        <f>F16</f>
        <v>15</v>
      </c>
      <c r="AF11" s="33">
        <v>2</v>
      </c>
      <c r="AG11" s="33">
        <f>C17</f>
        <v>96</v>
      </c>
      <c r="AH11" s="33">
        <f>F17</f>
        <v>58</v>
      </c>
      <c r="AJ11" s="33">
        <v>2</v>
      </c>
      <c r="AK11" s="33">
        <f>C18</f>
        <v>7</v>
      </c>
      <c r="AL11" s="33">
        <f>F18</f>
        <v>2</v>
      </c>
      <c r="AN11" s="33">
        <v>2</v>
      </c>
      <c r="AO11" s="33">
        <f>C19</f>
        <v>53</v>
      </c>
      <c r="AP11" s="33">
        <f>F19</f>
        <v>43</v>
      </c>
      <c r="AR11" s="33">
        <v>2</v>
      </c>
      <c r="AS11" s="33">
        <f>C20</f>
        <v>72</v>
      </c>
      <c r="AT11" s="33">
        <f>F20</f>
        <v>35</v>
      </c>
    </row>
    <row r="12" spans="1:46" ht="12.75">
      <c r="A12" s="104">
        <v>4</v>
      </c>
      <c r="B12" s="90">
        <v>0</v>
      </c>
      <c r="C12" s="33">
        <v>3</v>
      </c>
      <c r="D12" s="98">
        <v>37</v>
      </c>
      <c r="E12" s="90">
        <v>0</v>
      </c>
      <c r="F12" s="33">
        <v>2</v>
      </c>
      <c r="G12" s="91">
        <v>9</v>
      </c>
      <c r="H12" s="89">
        <f t="shared" si="3"/>
        <v>1463</v>
      </c>
      <c r="I12" s="33">
        <f t="shared" si="4"/>
        <v>13</v>
      </c>
      <c r="J12" s="33">
        <f t="shared" si="5"/>
        <v>117</v>
      </c>
      <c r="K12" s="33">
        <f t="shared" si="0"/>
        <v>31</v>
      </c>
      <c r="L12" s="116">
        <f t="shared" si="6"/>
        <v>842.4615384615385</v>
      </c>
      <c r="M12" s="33">
        <f t="shared" si="7"/>
        <v>284.46153846153845</v>
      </c>
      <c r="N12" s="33">
        <f t="shared" si="8"/>
        <v>336.0769230769231</v>
      </c>
      <c r="O12" s="33">
        <f t="shared" si="9"/>
        <v>124.1076923076923</v>
      </c>
      <c r="P12" s="33">
        <f t="shared" si="10"/>
        <v>84.01923076923077</v>
      </c>
      <c r="Q12" s="116">
        <f t="shared" si="11"/>
        <v>178.26786106905698</v>
      </c>
      <c r="R12" s="116">
        <f t="shared" si="1"/>
        <v>22124.412849908964</v>
      </c>
      <c r="S12" s="116">
        <f t="shared" si="2"/>
        <v>22.51073053671871</v>
      </c>
      <c r="T12" s="118">
        <f t="shared" si="2"/>
        <v>43.448717539719794</v>
      </c>
      <c r="X12" s="33">
        <v>3</v>
      </c>
      <c r="Y12" s="33">
        <f>D15</f>
        <v>0</v>
      </c>
      <c r="Z12" s="33">
        <f>G15</f>
        <v>1</v>
      </c>
      <c r="AB12" s="33">
        <v>3</v>
      </c>
      <c r="AC12" s="33">
        <f>D16</f>
        <v>39</v>
      </c>
      <c r="AD12" s="33">
        <f>G16</f>
        <v>22</v>
      </c>
      <c r="AF12" s="33">
        <v>3</v>
      </c>
      <c r="AG12" s="33">
        <f>D17</f>
        <v>114</v>
      </c>
      <c r="AH12" s="33">
        <f>G17</f>
        <v>62</v>
      </c>
      <c r="AJ12" s="33">
        <v>3</v>
      </c>
      <c r="AK12" s="33">
        <f>D18</f>
        <v>8</v>
      </c>
      <c r="AL12" s="33">
        <f>G18</f>
        <v>3</v>
      </c>
      <c r="AN12" s="33">
        <v>3</v>
      </c>
      <c r="AO12" s="33">
        <f>D19</f>
        <v>62</v>
      </c>
      <c r="AP12" s="33">
        <f>G19</f>
        <v>49</v>
      </c>
      <c r="AR12" s="33">
        <v>3</v>
      </c>
      <c r="AS12" s="33">
        <f>D20</f>
        <v>93</v>
      </c>
      <c r="AT12" s="33">
        <f>G20</f>
        <v>60</v>
      </c>
    </row>
    <row r="13" spans="1:20" ht="12.75">
      <c r="A13" s="162">
        <v>5</v>
      </c>
      <c r="B13" s="163">
        <v>0</v>
      </c>
      <c r="C13" s="164">
        <v>82</v>
      </c>
      <c r="D13" s="165">
        <v>98</v>
      </c>
      <c r="E13" s="163">
        <v>0</v>
      </c>
      <c r="F13" s="164">
        <v>20</v>
      </c>
      <c r="G13" s="166">
        <v>58</v>
      </c>
      <c r="H13" s="167">
        <f t="shared" si="3"/>
        <v>20092</v>
      </c>
      <c r="I13" s="164">
        <f t="shared" si="4"/>
        <v>13</v>
      </c>
      <c r="J13" s="164">
        <f t="shared" si="5"/>
        <v>458</v>
      </c>
      <c r="K13" s="164">
        <f t="shared" si="0"/>
        <v>214</v>
      </c>
      <c r="L13" s="168">
        <f t="shared" si="6"/>
        <v>17368.615384615383</v>
      </c>
      <c r="M13" s="164">
        <f t="shared" si="7"/>
        <v>2289.846153846154</v>
      </c>
      <c r="N13" s="164">
        <f t="shared" si="8"/>
        <v>433.53846153846325</v>
      </c>
      <c r="O13" s="164">
        <f t="shared" si="9"/>
        <v>544.6769230769235</v>
      </c>
      <c r="P13" s="164">
        <f t="shared" si="10"/>
        <v>108.38461538461581</v>
      </c>
      <c r="Q13" s="168">
        <f t="shared" si="11"/>
        <v>21036.857855546</v>
      </c>
      <c r="R13" s="168">
        <f t="shared" si="1"/>
        <v>11458291.007965403</v>
      </c>
      <c r="S13" s="168">
        <f t="shared" si="2"/>
        <v>43.229808724634154</v>
      </c>
      <c r="T13" s="169">
        <f t="shared" si="2"/>
        <v>70.59119847896895</v>
      </c>
    </row>
    <row r="14" spans="1:45" ht="12.75">
      <c r="A14" s="104">
        <v>6</v>
      </c>
      <c r="B14" s="90">
        <v>0</v>
      </c>
      <c r="C14" s="33">
        <v>42</v>
      </c>
      <c r="D14" s="98">
        <v>101</v>
      </c>
      <c r="E14" s="90">
        <v>0</v>
      </c>
      <c r="F14" s="33">
        <v>15</v>
      </c>
      <c r="G14" s="91">
        <v>40</v>
      </c>
      <c r="H14" s="89">
        <f t="shared" si="3"/>
        <v>13790</v>
      </c>
      <c r="I14" s="33">
        <f t="shared" si="4"/>
        <v>13</v>
      </c>
      <c r="J14" s="33">
        <f t="shared" si="5"/>
        <v>387</v>
      </c>
      <c r="K14" s="33">
        <f t="shared" si="0"/>
        <v>150</v>
      </c>
      <c r="L14" s="116">
        <f t="shared" si="6"/>
        <v>11091.115384615385</v>
      </c>
      <c r="M14" s="33">
        <f t="shared" si="7"/>
        <v>2160.346153846154</v>
      </c>
      <c r="N14" s="33">
        <f t="shared" si="8"/>
        <v>538.5384615384614</v>
      </c>
      <c r="O14" s="33">
        <f t="shared" si="9"/>
        <v>539.776923076923</v>
      </c>
      <c r="P14" s="33">
        <f t="shared" si="10"/>
        <v>134.63461538461536</v>
      </c>
      <c r="Q14" s="116">
        <f t="shared" si="11"/>
        <v>8553.709569945113</v>
      </c>
      <c r="R14" s="116">
        <f t="shared" si="1"/>
        <v>4617095.032558603</v>
      </c>
      <c r="S14" s="116">
        <f t="shared" si="2"/>
        <v>39.32154500268288</v>
      </c>
      <c r="T14" s="118">
        <f t="shared" si="2"/>
        <v>66.64368813622194</v>
      </c>
      <c r="X14" s="87" t="s">
        <v>2</v>
      </c>
      <c r="Y14" s="88">
        <v>13</v>
      </c>
      <c r="AB14" s="87" t="s">
        <v>2</v>
      </c>
      <c r="AC14" s="88">
        <v>14</v>
      </c>
      <c r="AF14" s="87" t="s">
        <v>2</v>
      </c>
      <c r="AG14" s="88">
        <v>15</v>
      </c>
      <c r="AJ14" s="87" t="s">
        <v>2</v>
      </c>
      <c r="AK14" s="88">
        <v>16</v>
      </c>
      <c r="AN14" s="87" t="s">
        <v>2</v>
      </c>
      <c r="AO14" s="88">
        <v>17</v>
      </c>
      <c r="AR14" s="87" t="s">
        <v>2</v>
      </c>
      <c r="AS14" s="88">
        <v>18</v>
      </c>
    </row>
    <row r="15" spans="1:46" ht="12.75">
      <c r="A15" s="162">
        <v>7</v>
      </c>
      <c r="B15" s="163">
        <v>0</v>
      </c>
      <c r="C15" s="164">
        <v>0</v>
      </c>
      <c r="D15" s="165">
        <v>0</v>
      </c>
      <c r="E15" s="163">
        <v>0</v>
      </c>
      <c r="F15" s="164">
        <v>0</v>
      </c>
      <c r="G15" s="166">
        <v>1</v>
      </c>
      <c r="H15" s="167">
        <f t="shared" si="3"/>
        <v>1</v>
      </c>
      <c r="I15" s="164">
        <f t="shared" si="4"/>
        <v>13</v>
      </c>
      <c r="J15" s="164">
        <f t="shared" si="5"/>
        <v>0</v>
      </c>
      <c r="K15" s="164">
        <f t="shared" si="0"/>
        <v>3</v>
      </c>
      <c r="L15" s="168">
        <f t="shared" si="6"/>
        <v>0.34615384615384615</v>
      </c>
      <c r="M15" s="164">
        <f t="shared" si="7"/>
        <v>0.34615384615384615</v>
      </c>
      <c r="N15" s="164">
        <f t="shared" si="8"/>
        <v>0.3076923076923077</v>
      </c>
      <c r="O15" s="164">
        <f t="shared" si="9"/>
        <v>0.13076923076923078</v>
      </c>
      <c r="P15" s="164">
        <f t="shared" si="10"/>
        <v>0.07692307692307693</v>
      </c>
      <c r="Q15" s="168">
        <f t="shared" si="11"/>
        <v>0.02131917855899756</v>
      </c>
      <c r="R15" s="168">
        <f t="shared" si="1"/>
        <v>0.002787892580791989</v>
      </c>
      <c r="S15" s="168">
        <f t="shared" si="2"/>
        <v>-16.712295329553776</v>
      </c>
      <c r="T15" s="169">
        <f t="shared" si="2"/>
        <v>-25.547239638839404</v>
      </c>
      <c r="X15" s="33"/>
      <c r="Y15" s="33" t="s">
        <v>150</v>
      </c>
      <c r="Z15" s="33" t="s">
        <v>151</v>
      </c>
      <c r="AB15" s="33"/>
      <c r="AC15" s="33" t="s">
        <v>150</v>
      </c>
      <c r="AD15" s="33" t="s">
        <v>151</v>
      </c>
      <c r="AF15" s="33"/>
      <c r="AG15" s="33" t="s">
        <v>150</v>
      </c>
      <c r="AH15" s="33" t="s">
        <v>151</v>
      </c>
      <c r="AJ15" s="33"/>
      <c r="AK15" s="33" t="s">
        <v>150</v>
      </c>
      <c r="AL15" s="33" t="s">
        <v>151</v>
      </c>
      <c r="AN15" s="33"/>
      <c r="AO15" s="33" t="s">
        <v>150</v>
      </c>
      <c r="AP15" s="33" t="s">
        <v>151</v>
      </c>
      <c r="AR15" s="33"/>
      <c r="AS15" s="33" t="s">
        <v>150</v>
      </c>
      <c r="AT15" s="33" t="s">
        <v>151</v>
      </c>
    </row>
    <row r="16" spans="1:46" ht="12.75">
      <c r="A16" s="104">
        <v>8</v>
      </c>
      <c r="B16" s="90">
        <v>0</v>
      </c>
      <c r="C16" s="33">
        <v>8</v>
      </c>
      <c r="D16" s="98">
        <v>39</v>
      </c>
      <c r="E16" s="90">
        <v>0</v>
      </c>
      <c r="F16" s="33">
        <v>15</v>
      </c>
      <c r="G16" s="91">
        <v>22</v>
      </c>
      <c r="H16" s="89">
        <f t="shared" si="3"/>
        <v>2294</v>
      </c>
      <c r="I16" s="33">
        <f t="shared" si="4"/>
        <v>13</v>
      </c>
      <c r="J16" s="33">
        <f t="shared" si="5"/>
        <v>133</v>
      </c>
      <c r="K16" s="33">
        <f t="shared" si="0"/>
        <v>96</v>
      </c>
      <c r="L16" s="116">
        <f t="shared" si="6"/>
        <v>2016.9615384615386</v>
      </c>
      <c r="M16" s="33">
        <f t="shared" si="7"/>
        <v>52.65384615384615</v>
      </c>
      <c r="N16" s="33">
        <f t="shared" si="8"/>
        <v>224.38461538461527</v>
      </c>
      <c r="O16" s="33">
        <f t="shared" si="9"/>
        <v>55.40769230769229</v>
      </c>
      <c r="P16" s="33">
        <f t="shared" si="10"/>
        <v>56.09615384615382</v>
      </c>
      <c r="Q16" s="116">
        <f t="shared" si="11"/>
        <v>2669.021974582009</v>
      </c>
      <c r="R16" s="116">
        <f t="shared" si="1"/>
        <v>147884.34833010926</v>
      </c>
      <c r="S16" s="116">
        <f t="shared" si="2"/>
        <v>34.263521494339756</v>
      </c>
      <c r="T16" s="118">
        <f t="shared" si="2"/>
        <v>51.69922211903828</v>
      </c>
      <c r="X16" s="33">
        <v>0</v>
      </c>
      <c r="Y16" s="33">
        <f>B21</f>
        <v>0</v>
      </c>
      <c r="Z16" s="33">
        <f>E21</f>
        <v>0</v>
      </c>
      <c r="AB16" s="33">
        <v>0</v>
      </c>
      <c r="AC16" s="33">
        <f>B22</f>
        <v>0</v>
      </c>
      <c r="AD16" s="33">
        <f>E22</f>
        <v>0</v>
      </c>
      <c r="AF16" s="33">
        <v>0</v>
      </c>
      <c r="AG16" s="33">
        <f>B23</f>
        <v>0</v>
      </c>
      <c r="AH16" s="33">
        <f>E23</f>
        <v>0</v>
      </c>
      <c r="AJ16" s="33">
        <v>0</v>
      </c>
      <c r="AK16" s="33">
        <f>B24</f>
        <v>0</v>
      </c>
      <c r="AL16" s="33">
        <f>E24</f>
        <v>0</v>
      </c>
      <c r="AN16" s="33">
        <v>0</v>
      </c>
      <c r="AO16" s="33">
        <f>B25</f>
        <v>0</v>
      </c>
      <c r="AP16" s="33">
        <f>E25</f>
        <v>0</v>
      </c>
      <c r="AR16" s="33">
        <v>0</v>
      </c>
      <c r="AS16" s="33">
        <f>B26</f>
        <v>0</v>
      </c>
      <c r="AT16" s="33">
        <f>E26</f>
        <v>0</v>
      </c>
    </row>
    <row r="17" spans="1:46" ht="12.75">
      <c r="A17" s="162">
        <v>9</v>
      </c>
      <c r="B17" s="163">
        <v>0</v>
      </c>
      <c r="C17" s="164">
        <v>96</v>
      </c>
      <c r="D17" s="165">
        <v>114</v>
      </c>
      <c r="E17" s="163">
        <v>0</v>
      </c>
      <c r="F17" s="164">
        <v>58</v>
      </c>
      <c r="G17" s="166">
        <v>62</v>
      </c>
      <c r="H17" s="167">
        <f t="shared" si="3"/>
        <v>29420</v>
      </c>
      <c r="I17" s="164">
        <f t="shared" si="4"/>
        <v>13</v>
      </c>
      <c r="J17" s="164">
        <f t="shared" si="5"/>
        <v>534</v>
      </c>
      <c r="K17" s="164">
        <f t="shared" si="0"/>
        <v>302</v>
      </c>
      <c r="L17" s="168">
        <f t="shared" si="6"/>
        <v>26880.615384615383</v>
      </c>
      <c r="M17" s="164">
        <f t="shared" si="7"/>
        <v>2070.153846153846</v>
      </c>
      <c r="N17" s="164">
        <f t="shared" si="8"/>
        <v>469.2307692307709</v>
      </c>
      <c r="O17" s="164">
        <f t="shared" si="9"/>
        <v>507.8769230769234</v>
      </c>
      <c r="P17" s="164">
        <f t="shared" si="10"/>
        <v>117.30769230769272</v>
      </c>
      <c r="Q17" s="168">
        <f t="shared" si="11"/>
        <v>54243.50528846598</v>
      </c>
      <c r="R17" s="168">
        <f t="shared" si="1"/>
        <v>27549024.562812924</v>
      </c>
      <c r="S17" s="168">
        <f t="shared" si="2"/>
        <v>47.34347746460956</v>
      </c>
      <c r="T17" s="169">
        <f t="shared" si="2"/>
        <v>74.4010622625541</v>
      </c>
      <c r="X17" s="33">
        <v>2</v>
      </c>
      <c r="Y17" s="33">
        <f>C21</f>
        <v>0</v>
      </c>
      <c r="Z17" s="33">
        <f>F21</f>
        <v>0</v>
      </c>
      <c r="AB17" s="33">
        <v>2</v>
      </c>
      <c r="AC17" s="33">
        <f>C22</f>
        <v>124</v>
      </c>
      <c r="AD17" s="33">
        <f>F22</f>
        <v>39</v>
      </c>
      <c r="AF17" s="33">
        <v>2</v>
      </c>
      <c r="AG17" s="33">
        <f>C23</f>
        <v>64</v>
      </c>
      <c r="AH17" s="33">
        <f>F23</f>
        <v>63</v>
      </c>
      <c r="AJ17" s="33">
        <v>2</v>
      </c>
      <c r="AK17" s="33">
        <f>C24</f>
        <v>0</v>
      </c>
      <c r="AL17" s="33">
        <f>F24</f>
        <v>1</v>
      </c>
      <c r="AN17" s="33">
        <v>2</v>
      </c>
      <c r="AO17" s="33">
        <f>C25</f>
        <v>5</v>
      </c>
      <c r="AP17" s="33">
        <f>F25</f>
        <v>1</v>
      </c>
      <c r="AR17" s="33">
        <v>2</v>
      </c>
      <c r="AS17" s="33">
        <f>C26</f>
        <v>0</v>
      </c>
      <c r="AT17" s="33">
        <f>F26</f>
        <v>1</v>
      </c>
    </row>
    <row r="18" spans="1:46" ht="12.75">
      <c r="A18" s="104">
        <v>10</v>
      </c>
      <c r="B18" s="90">
        <v>0</v>
      </c>
      <c r="C18" s="33">
        <v>7</v>
      </c>
      <c r="D18" s="98">
        <v>8</v>
      </c>
      <c r="E18" s="90">
        <v>0</v>
      </c>
      <c r="F18" s="33">
        <v>2</v>
      </c>
      <c r="G18" s="91">
        <v>3</v>
      </c>
      <c r="H18" s="89">
        <f t="shared" si="3"/>
        <v>126</v>
      </c>
      <c r="I18" s="33">
        <f t="shared" si="4"/>
        <v>13</v>
      </c>
      <c r="J18" s="33">
        <f t="shared" si="5"/>
        <v>38</v>
      </c>
      <c r="K18" s="33">
        <f t="shared" si="0"/>
        <v>13</v>
      </c>
      <c r="L18" s="116">
        <f t="shared" si="6"/>
        <v>100.03846153846153</v>
      </c>
      <c r="M18" s="33">
        <f t="shared" si="7"/>
        <v>24.03846153846154</v>
      </c>
      <c r="N18" s="33">
        <f t="shared" si="8"/>
        <v>1.923076923076927</v>
      </c>
      <c r="O18" s="33">
        <f t="shared" si="9"/>
        <v>5.192307692307693</v>
      </c>
      <c r="P18" s="33">
        <f t="shared" si="10"/>
        <v>0.4807692307692317</v>
      </c>
      <c r="Q18" s="116">
        <f t="shared" si="11"/>
        <v>73.42025257506025</v>
      </c>
      <c r="R18" s="116">
        <f t="shared" si="1"/>
        <v>381.22054221665906</v>
      </c>
      <c r="S18" s="116">
        <f t="shared" si="2"/>
        <v>18.658158741991073</v>
      </c>
      <c r="T18" s="118">
        <f t="shared" si="2"/>
        <v>25.811762947232957</v>
      </c>
      <c r="X18" s="33">
        <v>3</v>
      </c>
      <c r="Y18" s="33">
        <f>D21</f>
        <v>0</v>
      </c>
      <c r="Z18" s="33">
        <f>G21</f>
        <v>0</v>
      </c>
      <c r="AB18" s="33">
        <v>3</v>
      </c>
      <c r="AC18" s="33">
        <f>D22</f>
        <v>132</v>
      </c>
      <c r="AD18" s="33">
        <f>G22</f>
        <v>47</v>
      </c>
      <c r="AF18" s="33">
        <v>3</v>
      </c>
      <c r="AG18" s="33">
        <f>D23</f>
        <v>82</v>
      </c>
      <c r="AH18" s="33">
        <f>G23</f>
        <v>73</v>
      </c>
      <c r="AJ18" s="33">
        <v>3</v>
      </c>
      <c r="AK18" s="33">
        <f>D24</f>
        <v>35</v>
      </c>
      <c r="AL18" s="33">
        <f>G24</f>
        <v>1</v>
      </c>
      <c r="AN18" s="33">
        <v>3</v>
      </c>
      <c r="AO18" s="33">
        <f>D25</f>
        <v>19</v>
      </c>
      <c r="AP18" s="33">
        <f>G25</f>
        <v>13</v>
      </c>
      <c r="AR18" s="33">
        <v>3</v>
      </c>
      <c r="AS18" s="33">
        <f>D26</f>
        <v>0</v>
      </c>
      <c r="AT18" s="33">
        <f>G26</f>
        <v>1</v>
      </c>
    </row>
    <row r="19" spans="1:20" ht="12.75">
      <c r="A19" s="162">
        <v>11</v>
      </c>
      <c r="B19" s="163">
        <v>0</v>
      </c>
      <c r="C19" s="164">
        <v>53</v>
      </c>
      <c r="D19" s="165">
        <v>62</v>
      </c>
      <c r="E19" s="163">
        <v>0</v>
      </c>
      <c r="F19" s="164">
        <v>43</v>
      </c>
      <c r="G19" s="166">
        <v>49</v>
      </c>
      <c r="H19" s="167">
        <f t="shared" si="3"/>
        <v>10903</v>
      </c>
      <c r="I19" s="164">
        <f t="shared" si="4"/>
        <v>13</v>
      </c>
      <c r="J19" s="164">
        <f t="shared" si="5"/>
        <v>292</v>
      </c>
      <c r="K19" s="164">
        <f t="shared" si="0"/>
        <v>233</v>
      </c>
      <c r="L19" s="168">
        <f t="shared" si="6"/>
        <v>10600.961538461539</v>
      </c>
      <c r="M19" s="164">
        <f t="shared" si="7"/>
        <v>133.8846153846154</v>
      </c>
      <c r="N19" s="164">
        <f t="shared" si="8"/>
        <v>168.1538461538456</v>
      </c>
      <c r="O19" s="164">
        <f t="shared" si="9"/>
        <v>60.407692307692194</v>
      </c>
      <c r="P19" s="164">
        <f t="shared" si="10"/>
        <v>42.0384615384614</v>
      </c>
      <c r="Q19" s="168">
        <f t="shared" si="11"/>
        <v>70986.155955927</v>
      </c>
      <c r="R19" s="168">
        <f t="shared" si="1"/>
        <v>4288109.86709149</v>
      </c>
      <c r="S19" s="168">
        <f t="shared" si="2"/>
        <v>48.511736588853836</v>
      </c>
      <c r="T19" s="169">
        <f t="shared" si="2"/>
        <v>66.3226590403087</v>
      </c>
    </row>
    <row r="20" spans="1:20" ht="13.5" thickBot="1">
      <c r="A20" s="104">
        <v>12</v>
      </c>
      <c r="B20" s="90">
        <v>0</v>
      </c>
      <c r="C20" s="176">
        <v>72</v>
      </c>
      <c r="D20" s="177">
        <v>93</v>
      </c>
      <c r="E20" s="90">
        <v>0</v>
      </c>
      <c r="F20" s="176">
        <v>35</v>
      </c>
      <c r="G20" s="178">
        <v>60</v>
      </c>
      <c r="H20" s="89">
        <f t="shared" si="3"/>
        <v>18658</v>
      </c>
      <c r="I20" s="33">
        <f t="shared" si="4"/>
        <v>13</v>
      </c>
      <c r="J20" s="33">
        <f t="shared" si="5"/>
        <v>423</v>
      </c>
      <c r="K20" s="33">
        <f t="shared" si="0"/>
        <v>250</v>
      </c>
      <c r="L20" s="116">
        <f t="shared" si="6"/>
        <v>17420.346153846152</v>
      </c>
      <c r="M20" s="33">
        <f t="shared" si="7"/>
        <v>1151.1153846153845</v>
      </c>
      <c r="N20" s="33">
        <f t="shared" si="8"/>
        <v>86.53846153846303</v>
      </c>
      <c r="O20" s="33">
        <f t="shared" si="9"/>
        <v>247.53076923076952</v>
      </c>
      <c r="P20" s="33">
        <f t="shared" si="10"/>
        <v>21.634615384615756</v>
      </c>
      <c r="Q20" s="116">
        <f t="shared" si="11"/>
        <v>47036.135864786695</v>
      </c>
      <c r="R20" s="116">
        <f t="shared" si="1"/>
        <v>11642890.892253637</v>
      </c>
      <c r="S20" s="116">
        <f t="shared" si="2"/>
        <v>46.724316361647745</v>
      </c>
      <c r="T20" s="118">
        <f t="shared" si="2"/>
        <v>70.66060827622505</v>
      </c>
    </row>
    <row r="21" spans="1:20" ht="13.5" thickBot="1">
      <c r="A21" s="162">
        <v>13</v>
      </c>
      <c r="B21" s="172">
        <v>0</v>
      </c>
      <c r="C21" s="185"/>
      <c r="D21" s="186"/>
      <c r="E21" s="174">
        <v>0</v>
      </c>
      <c r="F21" s="185"/>
      <c r="G21" s="186"/>
      <c r="H21" s="167">
        <f t="shared" si="3"/>
        <v>0</v>
      </c>
      <c r="I21" s="164">
        <f t="shared" si="4"/>
        <v>13</v>
      </c>
      <c r="J21" s="164">
        <f t="shared" si="5"/>
        <v>0</v>
      </c>
      <c r="K21" s="164">
        <f t="shared" si="0"/>
        <v>0</v>
      </c>
      <c r="L21" s="168">
        <f t="shared" si="6"/>
        <v>0</v>
      </c>
      <c r="M21" s="164">
        <f t="shared" si="7"/>
        <v>0</v>
      </c>
      <c r="N21" s="164">
        <f t="shared" si="8"/>
        <v>0</v>
      </c>
      <c r="O21" s="164">
        <f t="shared" si="9"/>
        <v>0</v>
      </c>
      <c r="P21" s="164">
        <f t="shared" si="10"/>
        <v>0</v>
      </c>
      <c r="Q21" s="168" t="e">
        <f t="shared" si="11"/>
        <v>#DIV/0!</v>
      </c>
      <c r="R21" s="168">
        <f t="shared" si="1"/>
        <v>0</v>
      </c>
      <c r="S21" s="168" t="e">
        <f t="shared" si="2"/>
        <v>#DIV/0!</v>
      </c>
      <c r="T21" s="169" t="e">
        <f t="shared" si="2"/>
        <v>#NUM!</v>
      </c>
    </row>
    <row r="22" spans="1:28" ht="12.75">
      <c r="A22" s="104">
        <v>14</v>
      </c>
      <c r="B22" s="90">
        <v>0</v>
      </c>
      <c r="C22" s="182">
        <v>124</v>
      </c>
      <c r="D22" s="183">
        <v>132</v>
      </c>
      <c r="E22" s="90">
        <v>0</v>
      </c>
      <c r="F22" s="182">
        <v>39</v>
      </c>
      <c r="G22" s="184">
        <v>47</v>
      </c>
      <c r="H22" s="89">
        <f t="shared" si="3"/>
        <v>36530</v>
      </c>
      <c r="I22" s="33">
        <f t="shared" si="4"/>
        <v>13</v>
      </c>
      <c r="J22" s="33">
        <f t="shared" si="5"/>
        <v>644</v>
      </c>
      <c r="K22" s="33">
        <f t="shared" si="0"/>
        <v>219</v>
      </c>
      <c r="L22" s="116">
        <f t="shared" si="6"/>
        <v>28644.96153846154</v>
      </c>
      <c r="M22" s="33">
        <f t="shared" si="7"/>
        <v>6947.115384615385</v>
      </c>
      <c r="N22" s="33">
        <f t="shared" si="8"/>
        <v>937.9230769230762</v>
      </c>
      <c r="O22" s="33">
        <f t="shared" si="9"/>
        <v>1577.0076923076922</v>
      </c>
      <c r="P22" s="33">
        <f t="shared" si="10"/>
        <v>234.48076923076906</v>
      </c>
      <c r="Q22" s="116">
        <f t="shared" si="11"/>
        <v>19685.661197175552</v>
      </c>
      <c r="R22" s="116">
        <f t="shared" si="1"/>
        <v>31044439.136108898</v>
      </c>
      <c r="S22" s="116">
        <f t="shared" si="2"/>
        <v>42.94150006348108</v>
      </c>
      <c r="T22" s="118">
        <f t="shared" si="2"/>
        <v>74.91983818078175</v>
      </c>
      <c r="X22" t="s">
        <v>155</v>
      </c>
      <c r="AB22" t="s">
        <v>156</v>
      </c>
    </row>
    <row r="23" spans="1:30" ht="12.75">
      <c r="A23" s="162">
        <v>15</v>
      </c>
      <c r="B23" s="163">
        <v>0</v>
      </c>
      <c r="C23" s="164">
        <v>64</v>
      </c>
      <c r="D23" s="165">
        <v>82</v>
      </c>
      <c r="E23" s="163">
        <v>0</v>
      </c>
      <c r="F23" s="164">
        <v>63</v>
      </c>
      <c r="G23" s="166">
        <v>73</v>
      </c>
      <c r="H23" s="167">
        <f t="shared" si="3"/>
        <v>20118</v>
      </c>
      <c r="I23" s="164">
        <f t="shared" si="4"/>
        <v>13</v>
      </c>
      <c r="J23" s="164">
        <f t="shared" si="5"/>
        <v>374</v>
      </c>
      <c r="K23" s="164">
        <f t="shared" si="0"/>
        <v>345</v>
      </c>
      <c r="L23" s="168">
        <f t="shared" si="6"/>
        <v>19883.115384615383</v>
      </c>
      <c r="M23" s="164">
        <f t="shared" si="7"/>
        <v>32.34615384615385</v>
      </c>
      <c r="N23" s="164">
        <f t="shared" si="8"/>
        <v>202.53846153846322</v>
      </c>
      <c r="O23" s="164">
        <f t="shared" si="9"/>
        <v>46.97692307692341</v>
      </c>
      <c r="P23" s="164">
        <f t="shared" si="10"/>
        <v>50.634615384615806</v>
      </c>
      <c r="Q23" s="168">
        <f t="shared" si="11"/>
        <v>322029.8783870193</v>
      </c>
      <c r="R23" s="168">
        <f t="shared" si="1"/>
        <v>15127972.825458007</v>
      </c>
      <c r="S23" s="168">
        <f t="shared" si="2"/>
        <v>55.07896168020754</v>
      </c>
      <c r="T23" s="169">
        <f t="shared" si="2"/>
        <v>71.79780735709787</v>
      </c>
      <c r="X23" s="33"/>
      <c r="Y23" s="33" t="s">
        <v>150</v>
      </c>
      <c r="Z23" s="33" t="s">
        <v>151</v>
      </c>
      <c r="AB23" s="33"/>
      <c r="AC23" s="33" t="s">
        <v>150</v>
      </c>
      <c r="AD23" s="33" t="s">
        <v>151</v>
      </c>
    </row>
    <row r="24" spans="1:30" ht="12.75">
      <c r="A24" s="104">
        <v>16</v>
      </c>
      <c r="B24" s="90">
        <v>0</v>
      </c>
      <c r="C24" s="33">
        <v>0</v>
      </c>
      <c r="D24" s="98">
        <v>35</v>
      </c>
      <c r="E24" s="90">
        <v>0</v>
      </c>
      <c r="F24" s="33">
        <v>1</v>
      </c>
      <c r="G24" s="91">
        <v>1</v>
      </c>
      <c r="H24" s="89">
        <f t="shared" si="3"/>
        <v>1227</v>
      </c>
      <c r="I24" s="33">
        <f t="shared" si="4"/>
        <v>13</v>
      </c>
      <c r="J24" s="33">
        <f t="shared" si="5"/>
        <v>105</v>
      </c>
      <c r="K24" s="33">
        <f t="shared" si="0"/>
        <v>5</v>
      </c>
      <c r="L24" s="116">
        <f t="shared" si="6"/>
        <v>465.38461538461536</v>
      </c>
      <c r="M24" s="33">
        <f t="shared" si="7"/>
        <v>384.61538461538464</v>
      </c>
      <c r="N24" s="33">
        <f t="shared" si="8"/>
        <v>377</v>
      </c>
      <c r="O24" s="33">
        <f t="shared" si="9"/>
        <v>152.32307692307694</v>
      </c>
      <c r="P24" s="33">
        <f t="shared" si="10"/>
        <v>94.25</v>
      </c>
      <c r="Q24" s="116">
        <f t="shared" si="11"/>
        <v>34.779543161470144</v>
      </c>
      <c r="R24" s="116">
        <f t="shared" si="1"/>
        <v>5297.727028334091</v>
      </c>
      <c r="S24" s="116">
        <f t="shared" si="2"/>
        <v>15.41323873130878</v>
      </c>
      <c r="T24" s="118">
        <f t="shared" si="2"/>
        <v>37.24089576999645</v>
      </c>
      <c r="X24" s="33">
        <v>0</v>
      </c>
      <c r="Y24" s="33">
        <f>B34</f>
        <v>0</v>
      </c>
      <c r="Z24" s="33">
        <f>E34</f>
        <v>0</v>
      </c>
      <c r="AB24" s="33">
        <v>0</v>
      </c>
      <c r="AC24" s="33">
        <f>B35</f>
        <v>0</v>
      </c>
      <c r="AD24" s="33">
        <f>E35</f>
        <v>0</v>
      </c>
    </row>
    <row r="25" spans="1:30" ht="12.75">
      <c r="A25" s="162">
        <v>17</v>
      </c>
      <c r="B25" s="163">
        <v>0</v>
      </c>
      <c r="C25" s="164">
        <v>5</v>
      </c>
      <c r="D25" s="165">
        <v>19</v>
      </c>
      <c r="E25" s="163">
        <v>0</v>
      </c>
      <c r="F25" s="164">
        <v>1</v>
      </c>
      <c r="G25" s="166">
        <v>13</v>
      </c>
      <c r="H25" s="167">
        <f t="shared" si="3"/>
        <v>556</v>
      </c>
      <c r="I25" s="164">
        <f t="shared" si="4"/>
        <v>13</v>
      </c>
      <c r="J25" s="164">
        <f t="shared" si="5"/>
        <v>67</v>
      </c>
      <c r="K25" s="164">
        <f t="shared" si="0"/>
        <v>41</v>
      </c>
      <c r="L25" s="168">
        <f t="shared" si="6"/>
        <v>448.61538461538464</v>
      </c>
      <c r="M25" s="164">
        <f t="shared" si="7"/>
        <v>26</v>
      </c>
      <c r="N25" s="164">
        <f t="shared" si="8"/>
        <v>81.38461538461536</v>
      </c>
      <c r="O25" s="164">
        <f t="shared" si="9"/>
        <v>21.47692307692307</v>
      </c>
      <c r="P25" s="164">
        <f t="shared" si="10"/>
        <v>20.34615384615384</v>
      </c>
      <c r="Q25" s="168">
        <f t="shared" si="11"/>
        <v>328.46442339482223</v>
      </c>
      <c r="R25" s="168">
        <f t="shared" si="1"/>
        <v>7054.405154756489</v>
      </c>
      <c r="S25" s="168">
        <f t="shared" si="2"/>
        <v>25.164883371833735</v>
      </c>
      <c r="T25" s="169">
        <f t="shared" si="2"/>
        <v>38.484603988276604</v>
      </c>
      <c r="X25" s="33">
        <v>2</v>
      </c>
      <c r="Y25" s="33">
        <f>C34</f>
        <v>77</v>
      </c>
      <c r="Z25" s="33">
        <f>F34</f>
        <v>62</v>
      </c>
      <c r="AB25" s="33">
        <v>2</v>
      </c>
      <c r="AC25" s="33">
        <f>C35</f>
        <v>3</v>
      </c>
      <c r="AD25" s="33">
        <f>F35</f>
        <v>3</v>
      </c>
    </row>
    <row r="26" spans="1:30" ht="13.5" thickBot="1">
      <c r="A26" s="105">
        <v>18</v>
      </c>
      <c r="B26" s="92">
        <v>0</v>
      </c>
      <c r="C26" s="93">
        <v>0</v>
      </c>
      <c r="D26" s="99">
        <v>0</v>
      </c>
      <c r="E26" s="92">
        <v>0</v>
      </c>
      <c r="F26" s="93">
        <v>1</v>
      </c>
      <c r="G26" s="94">
        <v>1</v>
      </c>
      <c r="H26" s="106">
        <f t="shared" si="3"/>
        <v>2</v>
      </c>
      <c r="I26" s="93">
        <f t="shared" si="4"/>
        <v>13</v>
      </c>
      <c r="J26" s="93">
        <f t="shared" si="5"/>
        <v>0</v>
      </c>
      <c r="K26" s="93">
        <f t="shared" si="0"/>
        <v>5</v>
      </c>
      <c r="L26" s="117">
        <f t="shared" si="6"/>
        <v>0.9615384615384616</v>
      </c>
      <c r="M26" s="93">
        <f t="shared" si="7"/>
        <v>0.9615384615384616</v>
      </c>
      <c r="N26" s="93">
        <f t="shared" si="8"/>
        <v>0.07692307692307676</v>
      </c>
      <c r="O26" s="93">
        <f t="shared" si="9"/>
        <v>0.20769230769230768</v>
      </c>
      <c r="P26" s="93">
        <f t="shared" si="10"/>
        <v>0.01923076923076919</v>
      </c>
      <c r="Q26" s="117">
        <f t="shared" si="11"/>
        <v>0.16443403462634237</v>
      </c>
      <c r="R26" s="117">
        <f t="shared" si="1"/>
        <v>0.034151684114701875</v>
      </c>
      <c r="S26" s="117">
        <f t="shared" si="2"/>
        <v>-7.840082870355394</v>
      </c>
      <c r="T26" s="119">
        <f t="shared" si="2"/>
        <v>-14.66587875183389</v>
      </c>
      <c r="X26" s="33">
        <v>3</v>
      </c>
      <c r="Y26" s="33">
        <f>D34</f>
        <v>129</v>
      </c>
      <c r="Z26" s="33">
        <f>G34</f>
        <v>86</v>
      </c>
      <c r="AB26" s="33">
        <v>3</v>
      </c>
      <c r="AC26" s="33">
        <f>D35</f>
        <v>2</v>
      </c>
      <c r="AD26" s="33">
        <f>G35</f>
        <v>9</v>
      </c>
    </row>
    <row r="27" spans="1:20" ht="12.75">
      <c r="A27" s="25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120"/>
      <c r="M27" s="88"/>
      <c r="N27" s="88"/>
      <c r="O27" s="88"/>
      <c r="P27" s="88"/>
      <c r="Q27" s="120"/>
      <c r="R27" s="120"/>
      <c r="S27" s="120"/>
      <c r="T27" s="120"/>
    </row>
    <row r="28" spans="1:20" ht="12.75">
      <c r="A28" s="25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120"/>
      <c r="M28" s="88"/>
      <c r="N28" s="88"/>
      <c r="O28" s="88"/>
      <c r="P28" s="88"/>
      <c r="Q28" s="120"/>
      <c r="R28" s="120"/>
      <c r="S28" s="120"/>
      <c r="T28" s="120"/>
    </row>
    <row r="29" spans="1:20" ht="12.75">
      <c r="A29" s="25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120"/>
      <c r="M29" s="88"/>
      <c r="N29" s="88"/>
      <c r="O29" s="88"/>
      <c r="P29" s="88"/>
      <c r="Q29" s="120"/>
      <c r="R29" s="120"/>
      <c r="S29" s="120"/>
      <c r="T29" s="120"/>
    </row>
    <row r="30" spans="1:20" ht="12.75">
      <c r="A30" s="25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120"/>
      <c r="M30" s="88"/>
      <c r="N30" s="88"/>
      <c r="O30" s="88"/>
      <c r="P30" s="88"/>
      <c r="Q30" s="120"/>
      <c r="R30" s="120"/>
      <c r="S30" s="120"/>
      <c r="T30" s="120"/>
    </row>
    <row r="31" spans="1:20" ht="12.75">
      <c r="A31" s="25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120"/>
      <c r="M31" s="88"/>
      <c r="N31" s="88"/>
      <c r="O31" s="88"/>
      <c r="P31" s="88"/>
      <c r="Q31" s="120"/>
      <c r="R31" s="120"/>
      <c r="S31" s="120"/>
      <c r="T31" s="120"/>
    </row>
    <row r="32" spans="1:20" ht="12.75">
      <c r="A32" s="25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120"/>
      <c r="M32" s="88"/>
      <c r="N32" s="88"/>
      <c r="O32" s="88"/>
      <c r="P32" s="88"/>
      <c r="Q32" s="120"/>
      <c r="R32" s="120"/>
      <c r="S32" s="120"/>
      <c r="T32" s="120"/>
    </row>
    <row r="33" spans="1:20" ht="13.5" thickBot="1">
      <c r="A33" s="25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120"/>
      <c r="M33" s="88"/>
      <c r="N33" s="88"/>
      <c r="O33" s="88"/>
      <c r="P33" s="88"/>
      <c r="Q33" s="120"/>
      <c r="R33" s="120"/>
      <c r="S33" s="120"/>
      <c r="T33" s="120"/>
    </row>
    <row r="34" spans="1:20" ht="12.75">
      <c r="A34" s="126" t="s">
        <v>155</v>
      </c>
      <c r="B34" s="128">
        <v>0</v>
      </c>
      <c r="C34" s="121">
        <v>77</v>
      </c>
      <c r="D34" s="129">
        <v>129</v>
      </c>
      <c r="E34" s="128">
        <v>0</v>
      </c>
      <c r="F34" s="121">
        <v>62</v>
      </c>
      <c r="G34" s="129">
        <v>86</v>
      </c>
      <c r="H34" s="127">
        <f>SUMSQ(B34:G34)</f>
        <v>33810</v>
      </c>
      <c r="I34" s="122">
        <f>SUMSQ($B$8:$D$8)</f>
        <v>13</v>
      </c>
      <c r="J34" s="122">
        <f>($B$8*B34)+($C$8*C34)+($D$8*D34)</f>
        <v>541</v>
      </c>
      <c r="K34" s="122">
        <f>($E$8*E34)+($F$8*F34)+($G$8*G34)</f>
        <v>382</v>
      </c>
      <c r="L34" s="123">
        <f>((J34+K34)^2)/2/I34</f>
        <v>32766.5</v>
      </c>
      <c r="M34" s="122">
        <f>((J34-K34)^2)/2/I34</f>
        <v>972.3461538461538</v>
      </c>
      <c r="N34" s="122">
        <f>H34-L34-M34</f>
        <v>71.15384615384619</v>
      </c>
      <c r="O34" s="122">
        <f>(M34+N34)/5</f>
        <v>208.7</v>
      </c>
      <c r="P34" s="122">
        <f>N34/4</f>
        <v>17.788461538461547</v>
      </c>
      <c r="Q34" s="123">
        <f>((L34-P34)^2)/2/I34/O34</f>
        <v>197648.09764280048</v>
      </c>
      <c r="R34" s="123">
        <f>((L34-P34)^2)/2/I34</f>
        <v>41249157.97805246</v>
      </c>
      <c r="S34" s="123">
        <f>10*(LOG10(Q34))</f>
        <v>52.958926386273305</v>
      </c>
      <c r="T34" s="124">
        <f>10*(LOG10(R34))</f>
        <v>76.15415087692784</v>
      </c>
    </row>
    <row r="35" spans="1:20" ht="13.5" thickBot="1">
      <c r="A35" s="105" t="s">
        <v>156</v>
      </c>
      <c r="B35" s="130">
        <v>0</v>
      </c>
      <c r="C35" s="125">
        <v>3</v>
      </c>
      <c r="D35" s="131">
        <v>2</v>
      </c>
      <c r="E35" s="130">
        <v>0</v>
      </c>
      <c r="F35" s="125">
        <v>3</v>
      </c>
      <c r="G35" s="131">
        <v>9</v>
      </c>
      <c r="H35" s="106">
        <f>SUMSQ(B35:G35)</f>
        <v>103</v>
      </c>
      <c r="I35" s="93">
        <f>SUMSQ($B$8:$D$8)</f>
        <v>13</v>
      </c>
      <c r="J35" s="93">
        <f>($B$8*B35)+($C$8*C35)+($D$8*D35)</f>
        <v>12</v>
      </c>
      <c r="K35" s="93">
        <f>($E$8*E35)+($F$8*F35)+($G$8*G35)</f>
        <v>33</v>
      </c>
      <c r="L35" s="117">
        <f>((J35+K35)^2)/2/I35</f>
        <v>77.88461538461539</v>
      </c>
      <c r="M35" s="93">
        <f>((J35-K35)^2)/2/I35</f>
        <v>16.96153846153846</v>
      </c>
      <c r="N35" s="93">
        <f>H35-L35-M35</f>
        <v>8.153846153846153</v>
      </c>
      <c r="O35" s="93">
        <f>(M35+N35)/5</f>
        <v>5.023076923076923</v>
      </c>
      <c r="P35" s="93">
        <f>N35/4</f>
        <v>2.0384615384615383</v>
      </c>
      <c r="Q35" s="117">
        <f>((L35-P35)^2)/2/I35/O35</f>
        <v>44.04777223012587</v>
      </c>
      <c r="R35" s="117">
        <f>((L35-P35)^2)/2/I35</f>
        <v>221.2553482020938</v>
      </c>
      <c r="S35" s="117">
        <f>10*(LOG10(Q35))</f>
        <v>16.439239483296937</v>
      </c>
      <c r="T35" s="119">
        <f>10*(LOG10(R35))</f>
        <v>23.448937772979306</v>
      </c>
    </row>
    <row r="36" spans="1:20" ht="12.75">
      <c r="A36" s="25"/>
      <c r="B36" s="222"/>
      <c r="C36" s="222"/>
      <c r="D36" s="222"/>
      <c r="E36" s="222"/>
      <c r="F36" s="222"/>
      <c r="G36" s="222"/>
      <c r="H36" s="88"/>
      <c r="I36" s="88"/>
      <c r="J36" s="88"/>
      <c r="K36" s="88"/>
      <c r="L36" s="120"/>
      <c r="M36" s="88"/>
      <c r="N36" s="88"/>
      <c r="O36" s="88"/>
      <c r="P36" s="88"/>
      <c r="Q36" s="120"/>
      <c r="R36" s="120"/>
      <c r="S36" s="120"/>
      <c r="T36" s="120"/>
    </row>
    <row r="37" spans="1:20" ht="12.75">
      <c r="A37" s="25"/>
      <c r="B37" s="222"/>
      <c r="C37" s="222"/>
      <c r="D37" s="222"/>
      <c r="E37" s="222"/>
      <c r="F37" s="222"/>
      <c r="G37" s="222"/>
      <c r="H37" s="88"/>
      <c r="I37" s="88"/>
      <c r="J37" s="88"/>
      <c r="K37" s="88"/>
      <c r="L37" s="120"/>
      <c r="M37" s="88"/>
      <c r="N37" s="88"/>
      <c r="O37" s="88"/>
      <c r="P37" s="88"/>
      <c r="Q37" s="120"/>
      <c r="R37" s="120"/>
      <c r="S37" s="120"/>
      <c r="T37" s="120"/>
    </row>
    <row r="38" spans="1:20" ht="12.75">
      <c r="A38" s="25"/>
      <c r="B38" s="222"/>
      <c r="C38" s="222"/>
      <c r="D38" s="222"/>
      <c r="E38" s="222"/>
      <c r="F38" s="222"/>
      <c r="G38" s="222"/>
      <c r="H38" s="88"/>
      <c r="I38" s="88"/>
      <c r="J38" s="88"/>
      <c r="K38" s="88"/>
      <c r="L38" s="120"/>
      <c r="M38" s="88"/>
      <c r="N38" s="88"/>
      <c r="O38" s="88"/>
      <c r="P38" s="88"/>
      <c r="Q38" s="120"/>
      <c r="R38" s="120"/>
      <c r="S38" s="120"/>
      <c r="T38" s="120"/>
    </row>
  </sheetData>
  <sheetProtection/>
  <printOptions/>
  <pageMargins left="0.29" right="0.2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W67"/>
  <sheetViews>
    <sheetView zoomScale="110" zoomScaleNormal="110" zoomScalePageLayoutView="0" workbookViewId="0" topLeftCell="A1">
      <selection activeCell="Z4" sqref="Z4:AA21"/>
    </sheetView>
  </sheetViews>
  <sheetFormatPr defaultColWidth="9" defaultRowHeight="14.25"/>
  <cols>
    <col min="1" max="1" width="9" style="7" customWidth="1"/>
    <col min="2" max="2" width="7" style="7" bestFit="1" customWidth="1"/>
    <col min="3" max="6" width="6.8984375" style="7" bestFit="1" customWidth="1"/>
    <col min="7" max="7" width="8.296875" style="7" bestFit="1" customWidth="1"/>
    <col min="8" max="10" width="6.8984375" style="7" bestFit="1" customWidth="1"/>
    <col min="11" max="15" width="9" style="7" customWidth="1"/>
    <col min="16" max="17" width="7" style="7" customWidth="1"/>
    <col min="18" max="18" width="1.796875" style="7" customWidth="1"/>
    <col min="19" max="21" width="7" style="7" customWidth="1"/>
    <col min="22" max="22" width="2" style="7" customWidth="1"/>
    <col min="23" max="25" width="7" style="7" customWidth="1"/>
    <col min="26" max="26" width="6.19921875" style="7" bestFit="1" customWidth="1"/>
    <col min="27" max="28" width="7" style="7" customWidth="1"/>
    <col min="29" max="29" width="7.19921875" style="7" bestFit="1" customWidth="1"/>
    <col min="30" max="31" width="6.796875" style="7" bestFit="1" customWidth="1"/>
    <col min="32" max="32" width="8.296875" style="7" bestFit="1" customWidth="1"/>
    <col min="33" max="33" width="6.69921875" style="7" bestFit="1" customWidth="1"/>
    <col min="34" max="34" width="2" style="7" customWidth="1"/>
    <col min="35" max="37" width="7" style="7" customWidth="1"/>
    <col min="38" max="38" width="1.2890625" style="7" customWidth="1"/>
    <col min="39" max="41" width="7" style="7" customWidth="1"/>
    <col min="42" max="42" width="6.796875" style="7" bestFit="1" customWidth="1"/>
    <col min="43" max="45" width="7" style="7" customWidth="1"/>
    <col min="46" max="16384" width="9" style="7" customWidth="1"/>
  </cols>
  <sheetData>
    <row r="1" spans="17:33" s="27" customFormat="1" ht="18.75" customHeight="1"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C1" s="32" t="s">
        <v>68</v>
      </c>
      <c r="AD1" s="29"/>
      <c r="AE1" s="29"/>
      <c r="AF1" s="29"/>
      <c r="AG1" s="10" t="s">
        <v>15</v>
      </c>
    </row>
    <row r="2" spans="17:70" s="6" customFormat="1" ht="12">
      <c r="Q2" s="9"/>
      <c r="R2" s="232" t="s">
        <v>13</v>
      </c>
      <c r="S2" s="233"/>
      <c r="T2" s="233"/>
      <c r="U2" s="233"/>
      <c r="V2" s="233"/>
      <c r="W2" s="233"/>
      <c r="X2" s="233"/>
      <c r="Y2" s="234"/>
      <c r="Z2" s="10" t="s">
        <v>11</v>
      </c>
      <c r="AA2" s="10" t="s">
        <v>12</v>
      </c>
      <c r="AB2" s="7"/>
      <c r="AC2" s="11" t="s">
        <v>14</v>
      </c>
      <c r="AD2" s="12">
        <v>1</v>
      </c>
      <c r="AE2" s="12">
        <v>2</v>
      </c>
      <c r="AF2" s="12">
        <v>3</v>
      </c>
      <c r="AG2" s="6">
        <v>4</v>
      </c>
      <c r="AH2" s="6">
        <v>5</v>
      </c>
      <c r="AI2" s="6">
        <v>6</v>
      </c>
      <c r="AO2" s="11" t="s">
        <v>16</v>
      </c>
      <c r="AP2" s="10" t="s">
        <v>17</v>
      </c>
      <c r="AQ2" s="10"/>
      <c r="AR2" s="10" t="s">
        <v>18</v>
      </c>
      <c r="AS2" s="10" t="s">
        <v>19</v>
      </c>
      <c r="AT2" s="10" t="s">
        <v>20</v>
      </c>
      <c r="AU2" s="10"/>
      <c r="AV2" s="10" t="s">
        <v>21</v>
      </c>
      <c r="AW2" s="10" t="s">
        <v>22</v>
      </c>
      <c r="AX2" s="10" t="s">
        <v>23</v>
      </c>
      <c r="AY2" s="10"/>
      <c r="AZ2" s="13" t="s">
        <v>24</v>
      </c>
      <c r="BA2" s="13" t="s">
        <v>25</v>
      </c>
      <c r="BB2" s="13" t="s">
        <v>26</v>
      </c>
      <c r="BC2" s="13"/>
      <c r="BD2" s="13" t="s">
        <v>27</v>
      </c>
      <c r="BE2" s="13" t="s">
        <v>28</v>
      </c>
      <c r="BF2" s="13" t="s">
        <v>29</v>
      </c>
      <c r="BG2" s="13"/>
      <c r="BH2" s="13" t="s">
        <v>30</v>
      </c>
      <c r="BI2" s="13" t="s">
        <v>31</v>
      </c>
      <c r="BJ2" s="13" t="s">
        <v>32</v>
      </c>
      <c r="BK2" s="13"/>
      <c r="BL2" s="13" t="s">
        <v>33</v>
      </c>
      <c r="BM2" s="13" t="s">
        <v>34</v>
      </c>
      <c r="BN2" s="13" t="s">
        <v>35</v>
      </c>
      <c r="BO2" s="13"/>
      <c r="BP2" s="13" t="s">
        <v>36</v>
      </c>
      <c r="BQ2" s="13" t="s">
        <v>37</v>
      </c>
      <c r="BR2" s="13" t="s">
        <v>38</v>
      </c>
    </row>
    <row r="3" spans="17:70" ht="12">
      <c r="Q3" s="9" t="s">
        <v>2</v>
      </c>
      <c r="R3" s="10" t="s">
        <v>3</v>
      </c>
      <c r="S3" s="10" t="s">
        <v>4</v>
      </c>
      <c r="T3" s="10" t="s">
        <v>5</v>
      </c>
      <c r="U3" s="10" t="s">
        <v>6</v>
      </c>
      <c r="V3" s="10" t="s">
        <v>7</v>
      </c>
      <c r="W3" s="10" t="s">
        <v>8</v>
      </c>
      <c r="X3" s="10" t="s">
        <v>9</v>
      </c>
      <c r="Y3" s="10" t="s">
        <v>10</v>
      </c>
      <c r="Z3" s="10" t="s">
        <v>39</v>
      </c>
      <c r="AA3" s="10" t="s">
        <v>39</v>
      </c>
      <c r="AC3" s="11" t="s">
        <v>3</v>
      </c>
      <c r="AD3" s="14" t="e">
        <f>AVERAGE(Z4:Z12)</f>
        <v>#DIV/0!</v>
      </c>
      <c r="AE3" s="14" t="e">
        <f>AVERAGE(Z13:Z21)</f>
        <v>#DIV/0!</v>
      </c>
      <c r="AF3" s="15" t="s">
        <v>0</v>
      </c>
      <c r="AG3" s="16" t="e">
        <f>AVERAGE(AD3:AE3)</f>
        <v>#DIV/0!</v>
      </c>
      <c r="AO3" s="11" t="e">
        <f>AD3</f>
        <v>#DIV/0!</v>
      </c>
      <c r="AP3" s="17" t="e">
        <f>AE3</f>
        <v>#DIV/0!</v>
      </c>
      <c r="AQ3" s="17"/>
      <c r="AR3" s="17">
        <f>AD4</f>
        <v>0</v>
      </c>
      <c r="AS3" s="17">
        <f>AE4</f>
        <v>0</v>
      </c>
      <c r="AT3" s="17">
        <f>AF4</f>
        <v>0</v>
      </c>
      <c r="AU3" s="13"/>
      <c r="AV3" s="17">
        <f>AD5</f>
        <v>0</v>
      </c>
      <c r="AW3" s="17">
        <f>AE5</f>
        <v>0</v>
      </c>
      <c r="AX3" s="17">
        <f>AF5</f>
        <v>0</v>
      </c>
      <c r="AY3" s="13"/>
      <c r="AZ3" s="17">
        <f>AD6</f>
        <v>0</v>
      </c>
      <c r="BA3" s="17">
        <f>AE6</f>
        <v>0</v>
      </c>
      <c r="BB3" s="17">
        <f>AF6</f>
        <v>0</v>
      </c>
      <c r="BC3" s="13"/>
      <c r="BD3" s="17">
        <f>AD7</f>
        <v>0</v>
      </c>
      <c r="BE3" s="17">
        <f>AE7</f>
        <v>0</v>
      </c>
      <c r="BF3" s="17">
        <f>AF7</f>
        <v>0</v>
      </c>
      <c r="BG3" s="13"/>
      <c r="BH3" s="17">
        <f>AD8</f>
        <v>0</v>
      </c>
      <c r="BI3" s="17">
        <f>AE8</f>
        <v>0</v>
      </c>
      <c r="BJ3" s="17">
        <f>AF8</f>
        <v>0</v>
      </c>
      <c r="BK3" s="13"/>
      <c r="BL3" s="17">
        <f>AD9</f>
        <v>0</v>
      </c>
      <c r="BM3" s="17">
        <f>AE9</f>
        <v>0</v>
      </c>
      <c r="BN3" s="17">
        <f>AF9</f>
        <v>0</v>
      </c>
      <c r="BO3" s="13"/>
      <c r="BP3" s="17">
        <f>AD10</f>
        <v>0</v>
      </c>
      <c r="BQ3" s="17">
        <f>AE10</f>
        <v>0</v>
      </c>
      <c r="BR3" s="17">
        <f>AF10</f>
        <v>0</v>
      </c>
    </row>
    <row r="4" spans="17:70" ht="12">
      <c r="Q4" s="10">
        <v>1</v>
      </c>
      <c r="R4" s="18">
        <v>1</v>
      </c>
      <c r="S4" s="18">
        <v>1</v>
      </c>
      <c r="T4" s="18">
        <v>1</v>
      </c>
      <c r="U4" s="18">
        <v>1</v>
      </c>
      <c r="V4" s="18">
        <v>1</v>
      </c>
      <c r="W4" s="18">
        <v>1</v>
      </c>
      <c r="X4" s="18">
        <v>1</v>
      </c>
      <c r="Y4" s="18">
        <v>1</v>
      </c>
      <c r="Z4" s="19"/>
      <c r="AA4" s="19"/>
      <c r="AC4" s="11" t="s">
        <v>4</v>
      </c>
      <c r="AD4" s="14">
        <f>(Z4+Z5+Z6+Z13+Z14+Z15)/6</f>
        <v>0</v>
      </c>
      <c r="AE4" s="14">
        <f>(Z7+Z8+Z9+Z16+Z17+Z18)/6</f>
        <v>0</v>
      </c>
      <c r="AF4" s="14">
        <f>(Z10+Z11+Z12+Z19+Z20+Z21)/6</f>
        <v>0</v>
      </c>
      <c r="AG4" s="16">
        <f>AVERAGE(AD4:AF4)</f>
        <v>0</v>
      </c>
      <c r="AO4" s="14" t="e">
        <f>AD14</f>
        <v>#DIV/0!</v>
      </c>
      <c r="AP4" s="14" t="e">
        <f>AE14</f>
        <v>#DIV/0!</v>
      </c>
      <c r="AQ4" s="14"/>
      <c r="AR4" s="14">
        <f>AD15</f>
        <v>0</v>
      </c>
      <c r="AS4" s="14">
        <f>AE15</f>
        <v>0</v>
      </c>
      <c r="AT4" s="14">
        <f>AF15</f>
        <v>0</v>
      </c>
      <c r="AU4" s="14"/>
      <c r="AV4" s="14">
        <f>AD16</f>
        <v>0</v>
      </c>
      <c r="AW4" s="14">
        <f>AE16</f>
        <v>0</v>
      </c>
      <c r="AX4" s="14">
        <f>AF16</f>
        <v>0</v>
      </c>
      <c r="AY4" s="13"/>
      <c r="AZ4" s="14">
        <f>AD17</f>
        <v>0</v>
      </c>
      <c r="BA4" s="14">
        <f>AE17</f>
        <v>0</v>
      </c>
      <c r="BB4" s="14">
        <f>AF17</f>
        <v>0</v>
      </c>
      <c r="BC4" s="13"/>
      <c r="BD4" s="14">
        <f>AD18</f>
        <v>0</v>
      </c>
      <c r="BE4" s="14">
        <f>AE18</f>
        <v>0</v>
      </c>
      <c r="BF4" s="14">
        <f>AF18</f>
        <v>0</v>
      </c>
      <c r="BG4" s="13"/>
      <c r="BH4" s="14">
        <f>AD19</f>
        <v>0</v>
      </c>
      <c r="BI4" s="14">
        <f>AE19</f>
        <v>0</v>
      </c>
      <c r="BJ4" s="14">
        <f>AF19</f>
        <v>0</v>
      </c>
      <c r="BK4" s="13"/>
      <c r="BL4" s="14">
        <f>AD20</f>
        <v>0</v>
      </c>
      <c r="BM4" s="14">
        <f>AE20</f>
        <v>0</v>
      </c>
      <c r="BN4" s="14">
        <f>AF20</f>
        <v>0</v>
      </c>
      <c r="BO4" s="13"/>
      <c r="BP4" s="14">
        <f>AD21</f>
        <v>0</v>
      </c>
      <c r="BQ4" s="14">
        <f>AE21</f>
        <v>0</v>
      </c>
      <c r="BR4" s="14">
        <f>AF21</f>
        <v>0</v>
      </c>
    </row>
    <row r="5" spans="17:33" s="20" customFormat="1" ht="12">
      <c r="Q5" s="10">
        <v>2</v>
      </c>
      <c r="R5" s="18">
        <v>1</v>
      </c>
      <c r="S5" s="18">
        <v>1</v>
      </c>
      <c r="T5" s="18">
        <v>2</v>
      </c>
      <c r="U5" s="18">
        <v>2</v>
      </c>
      <c r="V5" s="18">
        <v>2</v>
      </c>
      <c r="W5" s="18">
        <v>2</v>
      </c>
      <c r="X5" s="18">
        <v>2</v>
      </c>
      <c r="Y5" s="18">
        <v>2</v>
      </c>
      <c r="Z5" s="19"/>
      <c r="AA5" s="19"/>
      <c r="AB5" s="7"/>
      <c r="AC5" s="11" t="s">
        <v>5</v>
      </c>
      <c r="AD5" s="14">
        <f>(Z4+Z7+Z10+Z13+Z16+Z19)/6</f>
        <v>0</v>
      </c>
      <c r="AE5" s="14">
        <f>(Z5+Z8+Z11+Z14+Z17+Z20)/6</f>
        <v>0</v>
      </c>
      <c r="AF5" s="14">
        <f>(Z6+Z9+Z12+Z15+Z18+Z21)/6</f>
        <v>0</v>
      </c>
      <c r="AG5" s="16">
        <f aca="true" t="shared" si="0" ref="AG5:AG10">AVERAGE(AD5:AF5)</f>
        <v>0</v>
      </c>
    </row>
    <row r="6" spans="17:33" ht="12">
      <c r="Q6" s="10">
        <v>3</v>
      </c>
      <c r="R6" s="18">
        <v>1</v>
      </c>
      <c r="S6" s="18">
        <v>1</v>
      </c>
      <c r="T6" s="18">
        <v>3</v>
      </c>
      <c r="U6" s="18">
        <v>3</v>
      </c>
      <c r="V6" s="18">
        <v>3</v>
      </c>
      <c r="W6" s="18">
        <v>3</v>
      </c>
      <c r="X6" s="18">
        <v>3</v>
      </c>
      <c r="Y6" s="18">
        <v>3</v>
      </c>
      <c r="Z6" s="19"/>
      <c r="AA6" s="19"/>
      <c r="AC6" s="11" t="s">
        <v>6</v>
      </c>
      <c r="AD6" s="14">
        <f>(Z4+Z7+Z12+Z14+Z18+Z20)/6</f>
        <v>0</v>
      </c>
      <c r="AE6" s="14">
        <f>(Z5+Z8+Z10+Z15+Z16+Z21)/6</f>
        <v>0</v>
      </c>
      <c r="AF6" s="14">
        <f>(Z6+Z9+Z11+Z13+Z17+Z19)/6</f>
        <v>0</v>
      </c>
      <c r="AG6" s="16">
        <f t="shared" si="0"/>
        <v>0</v>
      </c>
    </row>
    <row r="7" spans="16:75" ht="12">
      <c r="P7" s="20"/>
      <c r="Q7" s="10">
        <v>4</v>
      </c>
      <c r="R7" s="18">
        <v>1</v>
      </c>
      <c r="S7" s="18">
        <v>2</v>
      </c>
      <c r="T7" s="18">
        <v>1</v>
      </c>
      <c r="U7" s="18">
        <v>1</v>
      </c>
      <c r="V7" s="18">
        <v>2</v>
      </c>
      <c r="W7" s="18">
        <v>2</v>
      </c>
      <c r="X7" s="18">
        <v>3</v>
      </c>
      <c r="Y7" s="18">
        <v>3</v>
      </c>
      <c r="Z7" s="19"/>
      <c r="AA7" s="19"/>
      <c r="AC7" s="11" t="s">
        <v>7</v>
      </c>
      <c r="AD7" s="14">
        <f>(Z4+Z9+Z10+Z14+Z17+Z21)/6</f>
        <v>0</v>
      </c>
      <c r="AE7" s="14">
        <f>(Z5+Z7+Z11+Z15+Z18+Z19)/6</f>
        <v>0</v>
      </c>
      <c r="AF7" s="14">
        <f>(Z6+Z8+Z12+Z13+Z16+Z20)/6</f>
        <v>0</v>
      </c>
      <c r="AG7" s="16">
        <f t="shared" si="0"/>
        <v>0</v>
      </c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</row>
    <row r="8" spans="17:33" ht="12">
      <c r="Q8" s="10">
        <v>5</v>
      </c>
      <c r="R8" s="18">
        <v>1</v>
      </c>
      <c r="S8" s="18">
        <v>2</v>
      </c>
      <c r="T8" s="18">
        <v>2</v>
      </c>
      <c r="U8" s="18">
        <v>2</v>
      </c>
      <c r="V8" s="18">
        <v>3</v>
      </c>
      <c r="W8" s="18">
        <v>3</v>
      </c>
      <c r="X8" s="18">
        <v>1</v>
      </c>
      <c r="Y8" s="18">
        <v>1</v>
      </c>
      <c r="Z8" s="19"/>
      <c r="AA8" s="19"/>
      <c r="AC8" s="11" t="s">
        <v>8</v>
      </c>
      <c r="AD8" s="14">
        <f>(Z4+Z9+Z11+Z15+Z16+Z20)/6</f>
        <v>0</v>
      </c>
      <c r="AE8" s="14">
        <f>(Z5+Z7+Z12+Z13+Z17+Z21)/6</f>
        <v>0</v>
      </c>
      <c r="AF8" s="14">
        <f>(Z6+Z8+Z10+Z14+Z18+Z19)/6</f>
        <v>0</v>
      </c>
      <c r="AG8" s="16">
        <f t="shared" si="0"/>
        <v>0</v>
      </c>
    </row>
    <row r="9" spans="17:33" ht="12">
      <c r="Q9" s="10">
        <v>6</v>
      </c>
      <c r="R9" s="18">
        <v>1</v>
      </c>
      <c r="S9" s="18">
        <v>2</v>
      </c>
      <c r="T9" s="18">
        <v>3</v>
      </c>
      <c r="U9" s="18">
        <v>3</v>
      </c>
      <c r="V9" s="18">
        <v>1</v>
      </c>
      <c r="W9" s="18">
        <v>1</v>
      </c>
      <c r="X9" s="18">
        <v>2</v>
      </c>
      <c r="Y9" s="18">
        <v>2</v>
      </c>
      <c r="Z9" s="19"/>
      <c r="AA9" s="19"/>
      <c r="AC9" s="11" t="s">
        <v>9</v>
      </c>
      <c r="AD9" s="14">
        <f>(Z4+Z8+Z12+Z15+Z17+Z19)/6</f>
        <v>0</v>
      </c>
      <c r="AE9" s="14">
        <f>(Z5+Z9+Z10+Z13+Z18+Z20)/6</f>
        <v>0</v>
      </c>
      <c r="AF9" s="14">
        <f>(Z6+Z7+Z11+Z14+Z16+Z21)/6</f>
        <v>0</v>
      </c>
      <c r="AG9" s="16">
        <f t="shared" si="0"/>
        <v>0</v>
      </c>
    </row>
    <row r="10" spans="17:33" ht="12">
      <c r="Q10" s="10">
        <v>7</v>
      </c>
      <c r="R10" s="18">
        <v>1</v>
      </c>
      <c r="S10" s="18">
        <v>3</v>
      </c>
      <c r="T10" s="18">
        <v>1</v>
      </c>
      <c r="U10" s="18">
        <v>2</v>
      </c>
      <c r="V10" s="18">
        <v>1</v>
      </c>
      <c r="W10" s="18">
        <v>3</v>
      </c>
      <c r="X10" s="18">
        <v>2</v>
      </c>
      <c r="Y10" s="18">
        <v>3</v>
      </c>
      <c r="Z10" s="19"/>
      <c r="AA10" s="19"/>
      <c r="AC10" s="11" t="s">
        <v>10</v>
      </c>
      <c r="AD10" s="14">
        <f>(Z4+Z8+Z11+Z13+Z18+Z21)/6</f>
        <v>0</v>
      </c>
      <c r="AE10" s="14">
        <f>(Z5+Z9+Z12+Z14+Z16+Z19)/6</f>
        <v>0</v>
      </c>
      <c r="AF10" s="14">
        <f>(Z6+Z7+Z10+Z15+Z17+Z20)/6</f>
        <v>0</v>
      </c>
      <c r="AG10" s="16">
        <f t="shared" si="0"/>
        <v>0</v>
      </c>
    </row>
    <row r="11" spans="17:33" ht="12">
      <c r="Q11" s="10">
        <v>8</v>
      </c>
      <c r="R11" s="18">
        <v>1</v>
      </c>
      <c r="S11" s="18">
        <v>3</v>
      </c>
      <c r="T11" s="18">
        <v>2</v>
      </c>
      <c r="U11" s="18">
        <v>3</v>
      </c>
      <c r="V11" s="18">
        <v>2</v>
      </c>
      <c r="W11" s="18">
        <v>1</v>
      </c>
      <c r="X11" s="18">
        <v>3</v>
      </c>
      <c r="Y11" s="18">
        <v>1</v>
      </c>
      <c r="Z11" s="19"/>
      <c r="AA11" s="19"/>
      <c r="AC11" s="8"/>
      <c r="AD11" s="8"/>
      <c r="AE11" s="8"/>
      <c r="AF11" s="8" t="s">
        <v>40</v>
      </c>
      <c r="AG11" s="21" t="e">
        <f>AVERAGE(AG3:AG10)</f>
        <v>#DIV/0!</v>
      </c>
    </row>
    <row r="12" spans="17:33" ht="12">
      <c r="Q12" s="10">
        <v>9</v>
      </c>
      <c r="R12" s="18">
        <v>1</v>
      </c>
      <c r="S12" s="18">
        <v>3</v>
      </c>
      <c r="T12" s="18">
        <v>3</v>
      </c>
      <c r="U12" s="18">
        <v>1</v>
      </c>
      <c r="V12" s="18">
        <v>3</v>
      </c>
      <c r="W12" s="18">
        <v>2</v>
      </c>
      <c r="X12" s="18">
        <v>1</v>
      </c>
      <c r="Y12" s="18">
        <v>2</v>
      </c>
      <c r="Z12" s="19"/>
      <c r="AA12" s="19"/>
      <c r="AC12" s="8" t="s">
        <v>12</v>
      </c>
      <c r="AD12" s="8"/>
      <c r="AE12" s="8"/>
      <c r="AF12" s="8"/>
      <c r="AG12" s="10" t="s">
        <v>15</v>
      </c>
    </row>
    <row r="13" spans="17:33" ht="12">
      <c r="Q13" s="10">
        <v>10</v>
      </c>
      <c r="R13" s="18">
        <v>2</v>
      </c>
      <c r="S13" s="18">
        <v>1</v>
      </c>
      <c r="T13" s="18">
        <v>1</v>
      </c>
      <c r="U13" s="18">
        <v>3</v>
      </c>
      <c r="V13" s="18">
        <v>3</v>
      </c>
      <c r="W13" s="18">
        <v>2</v>
      </c>
      <c r="X13" s="18">
        <v>2</v>
      </c>
      <c r="Y13" s="18">
        <v>1</v>
      </c>
      <c r="Z13" s="19"/>
      <c r="AA13" s="19"/>
      <c r="AC13" s="11" t="s">
        <v>14</v>
      </c>
      <c r="AD13" s="12">
        <v>1</v>
      </c>
      <c r="AE13" s="12">
        <v>2</v>
      </c>
      <c r="AF13" s="12">
        <v>3</v>
      </c>
      <c r="AG13" s="10">
        <v>4</v>
      </c>
    </row>
    <row r="14" spans="17:33" ht="12">
      <c r="Q14" s="10">
        <v>11</v>
      </c>
      <c r="R14" s="18">
        <v>2</v>
      </c>
      <c r="S14" s="18">
        <v>1</v>
      </c>
      <c r="T14" s="18">
        <v>2</v>
      </c>
      <c r="U14" s="18">
        <v>1</v>
      </c>
      <c r="V14" s="18">
        <v>1</v>
      </c>
      <c r="W14" s="18">
        <v>3</v>
      </c>
      <c r="X14" s="18">
        <v>3</v>
      </c>
      <c r="Y14" s="18">
        <v>2</v>
      </c>
      <c r="Z14" s="19"/>
      <c r="AA14" s="19"/>
      <c r="AC14" s="11" t="s">
        <v>41</v>
      </c>
      <c r="AD14" s="14" t="e">
        <f>AVERAGE(AA4:AA12)</f>
        <v>#DIV/0!</v>
      </c>
      <c r="AE14" s="14" t="e">
        <f>AVERAGE(AA13:AA21)</f>
        <v>#DIV/0!</v>
      </c>
      <c r="AF14" s="15" t="s">
        <v>0</v>
      </c>
      <c r="AG14" s="16" t="e">
        <f>AVERAGE(AD14:AE14)</f>
        <v>#DIV/0!</v>
      </c>
    </row>
    <row r="15" spans="17:33" s="20" customFormat="1" ht="12">
      <c r="Q15" s="10">
        <v>12</v>
      </c>
      <c r="R15" s="18">
        <v>2</v>
      </c>
      <c r="S15" s="18">
        <v>1</v>
      </c>
      <c r="T15" s="18">
        <v>3</v>
      </c>
      <c r="U15" s="18">
        <v>2</v>
      </c>
      <c r="V15" s="18">
        <v>2</v>
      </c>
      <c r="W15" s="18">
        <v>1</v>
      </c>
      <c r="X15" s="18">
        <v>1</v>
      </c>
      <c r="Y15" s="18">
        <v>3</v>
      </c>
      <c r="Z15" s="19"/>
      <c r="AA15" s="19"/>
      <c r="AB15" s="7"/>
      <c r="AC15" s="11" t="s">
        <v>42</v>
      </c>
      <c r="AD15" s="14">
        <f>(AA4+AA5+AA6+AA13+AA14+AA15)/6</f>
        <v>0</v>
      </c>
      <c r="AE15" s="14">
        <f>(AA7+AA8+AA9+AA16+AA17+AA18)/6</f>
        <v>0</v>
      </c>
      <c r="AF15" s="14">
        <f>(AA10+AA11+AA12+AA19+AA20+AA21)/6</f>
        <v>0</v>
      </c>
      <c r="AG15" s="16">
        <f>AVERAGE(AD15:AF15)</f>
        <v>0</v>
      </c>
    </row>
    <row r="16" spans="17:33" ht="12">
      <c r="Q16" s="10">
        <v>13</v>
      </c>
      <c r="R16" s="18">
        <v>2</v>
      </c>
      <c r="S16" s="18">
        <v>2</v>
      </c>
      <c r="T16" s="18">
        <v>1</v>
      </c>
      <c r="U16" s="18">
        <v>2</v>
      </c>
      <c r="V16" s="18">
        <v>3</v>
      </c>
      <c r="W16" s="18">
        <v>1</v>
      </c>
      <c r="X16" s="18">
        <v>3</v>
      </c>
      <c r="Y16" s="18">
        <v>2</v>
      </c>
      <c r="Z16" s="19"/>
      <c r="AA16" s="19"/>
      <c r="AC16" s="11" t="s">
        <v>43</v>
      </c>
      <c r="AD16" s="14">
        <f>(AA4+AA7+AA10+AA13+AA16+AA19)/6</f>
        <v>0</v>
      </c>
      <c r="AE16" s="14">
        <f>(AA5+AA8+AA11+AA14+AA17+AA20)/6</f>
        <v>0</v>
      </c>
      <c r="AF16" s="14">
        <f>(AA6+AA9+AA12+AA15+AA18+AA21)/6</f>
        <v>0</v>
      </c>
      <c r="AG16" s="16">
        <f aca="true" t="shared" si="1" ref="AG16:AG21">AVERAGE(AD16:AF16)</f>
        <v>0</v>
      </c>
    </row>
    <row r="17" spans="16:33" ht="12">
      <c r="P17" s="20"/>
      <c r="Q17" s="10">
        <v>14</v>
      </c>
      <c r="R17" s="18">
        <v>2</v>
      </c>
      <c r="S17" s="18">
        <v>2</v>
      </c>
      <c r="T17" s="18">
        <v>2</v>
      </c>
      <c r="U17" s="18">
        <v>3</v>
      </c>
      <c r="V17" s="18">
        <v>1</v>
      </c>
      <c r="W17" s="18">
        <v>2</v>
      </c>
      <c r="X17" s="18">
        <v>1</v>
      </c>
      <c r="Y17" s="18">
        <v>3</v>
      </c>
      <c r="Z17" s="19"/>
      <c r="AA17" s="19"/>
      <c r="AC17" s="11" t="s">
        <v>44</v>
      </c>
      <c r="AD17" s="14">
        <f>(AA4+AA7+AA12+AA14+AA18+AA20)/6</f>
        <v>0</v>
      </c>
      <c r="AE17" s="14">
        <f>(AA5+AA8+AA10+AA15+AA16+AA21)/6</f>
        <v>0</v>
      </c>
      <c r="AF17" s="14">
        <f>(AA6+AA9+AA11+AA13+AA17+AA19)/6</f>
        <v>0</v>
      </c>
      <c r="AG17" s="16">
        <f t="shared" si="1"/>
        <v>0</v>
      </c>
    </row>
    <row r="18" spans="17:33" ht="12">
      <c r="Q18" s="10">
        <v>15</v>
      </c>
      <c r="R18" s="18">
        <v>2</v>
      </c>
      <c r="S18" s="18">
        <v>2</v>
      </c>
      <c r="T18" s="18">
        <v>3</v>
      </c>
      <c r="U18" s="18">
        <v>1</v>
      </c>
      <c r="V18" s="18">
        <v>2</v>
      </c>
      <c r="W18" s="18">
        <v>3</v>
      </c>
      <c r="X18" s="18">
        <v>2</v>
      </c>
      <c r="Y18" s="18">
        <v>1</v>
      </c>
      <c r="Z18" s="19"/>
      <c r="AA18" s="19"/>
      <c r="AC18" s="11" t="s">
        <v>45</v>
      </c>
      <c r="AD18" s="14">
        <f>(AA4+AA9+AA10+AA14+AA17+AA21)/6</f>
        <v>0</v>
      </c>
      <c r="AE18" s="14">
        <f>(AA5+AA7+AA11+AA15+AA18+AA19)/6</f>
        <v>0</v>
      </c>
      <c r="AF18" s="14">
        <f>(AA6+AA8+AA12+AA13+AA16+AA20)/6</f>
        <v>0</v>
      </c>
      <c r="AG18" s="16">
        <f t="shared" si="1"/>
        <v>0</v>
      </c>
    </row>
    <row r="19" spans="17:33" s="20" customFormat="1" ht="12">
      <c r="Q19" s="10">
        <v>16</v>
      </c>
      <c r="R19" s="18">
        <v>2</v>
      </c>
      <c r="S19" s="18">
        <v>3</v>
      </c>
      <c r="T19" s="18">
        <v>1</v>
      </c>
      <c r="U19" s="18">
        <v>3</v>
      </c>
      <c r="V19" s="18">
        <v>2</v>
      </c>
      <c r="W19" s="18">
        <v>3</v>
      </c>
      <c r="X19" s="18">
        <v>1</v>
      </c>
      <c r="Y19" s="18">
        <v>2</v>
      </c>
      <c r="Z19" s="19"/>
      <c r="AA19" s="19"/>
      <c r="AB19" s="7"/>
      <c r="AC19" s="11" t="s">
        <v>46</v>
      </c>
      <c r="AD19" s="14">
        <f>(AA4+AA9+AA11+AA15+AA16+AA20)/6</f>
        <v>0</v>
      </c>
      <c r="AE19" s="14">
        <f>(AA5+AA7+AA12+AA13+AA17+AA21)/6</f>
        <v>0</v>
      </c>
      <c r="AF19" s="14">
        <f>(AA6+AA8+AA10+AA14+AA18+AA19)/6</f>
        <v>0</v>
      </c>
      <c r="AG19" s="16">
        <f t="shared" si="1"/>
        <v>0</v>
      </c>
    </row>
    <row r="20" spans="17:33" ht="12">
      <c r="Q20" s="10">
        <v>17</v>
      </c>
      <c r="R20" s="18">
        <v>2</v>
      </c>
      <c r="S20" s="18">
        <v>3</v>
      </c>
      <c r="T20" s="18">
        <v>2</v>
      </c>
      <c r="U20" s="18">
        <v>1</v>
      </c>
      <c r="V20" s="18">
        <v>3</v>
      </c>
      <c r="W20" s="18">
        <v>1</v>
      </c>
      <c r="X20" s="18">
        <v>2</v>
      </c>
      <c r="Y20" s="18">
        <v>3</v>
      </c>
      <c r="Z20" s="19"/>
      <c r="AA20" s="19"/>
      <c r="AC20" s="11" t="s">
        <v>47</v>
      </c>
      <c r="AD20" s="14">
        <f>(AA4+AA8+AA12+AA15+AA17+AA19)/6</f>
        <v>0</v>
      </c>
      <c r="AE20" s="14">
        <f>(AA5+AA9+AA10+AA13+AA18+AA20)/6</f>
        <v>0</v>
      </c>
      <c r="AF20" s="14">
        <f>(AA6+AA7+AA11+AA14+AA16+AA21)/6</f>
        <v>0</v>
      </c>
      <c r="AG20" s="16">
        <f t="shared" si="1"/>
        <v>0</v>
      </c>
    </row>
    <row r="21" spans="17:33" s="20" customFormat="1" ht="12">
      <c r="Q21" s="10">
        <v>18</v>
      </c>
      <c r="R21" s="10">
        <v>2</v>
      </c>
      <c r="S21" s="10">
        <v>3</v>
      </c>
      <c r="T21" s="10">
        <v>3</v>
      </c>
      <c r="U21" s="10">
        <v>2</v>
      </c>
      <c r="V21" s="10">
        <v>1</v>
      </c>
      <c r="W21" s="10">
        <v>2</v>
      </c>
      <c r="X21" s="10">
        <v>3</v>
      </c>
      <c r="Y21" s="10">
        <v>1</v>
      </c>
      <c r="Z21" s="19"/>
      <c r="AA21" s="19"/>
      <c r="AB21" s="7"/>
      <c r="AC21" s="11" t="s">
        <v>48</v>
      </c>
      <c r="AD21" s="14">
        <f>(AA4+AA8+AA11+AA13+AA18+AA21)/6</f>
        <v>0</v>
      </c>
      <c r="AE21" s="14">
        <f>(AA5+AA9+AA12+AA14+AA16+AA19)/6</f>
        <v>0</v>
      </c>
      <c r="AF21" s="14">
        <f>(AA6+AA7+AA10+AA15+AA17+AA20)/6</f>
        <v>0</v>
      </c>
      <c r="AG21" s="16">
        <f t="shared" si="1"/>
        <v>0</v>
      </c>
    </row>
    <row r="22" spans="17:33" ht="12">
      <c r="Q22" s="6"/>
      <c r="Z22" s="6"/>
      <c r="AA22" s="6"/>
      <c r="AC22" s="8"/>
      <c r="AD22" s="8"/>
      <c r="AE22" s="8"/>
      <c r="AF22" s="8" t="s">
        <v>40</v>
      </c>
      <c r="AG22" s="21" t="e">
        <f>AVERAGE(AG14:AG21)</f>
        <v>#DIV/0!</v>
      </c>
    </row>
    <row r="23" spans="18:27" s="20" customFormat="1" ht="12">
      <c r="R23" s="7"/>
      <c r="Z23" s="7"/>
      <c r="AA23" s="7"/>
    </row>
    <row r="25" ht="12.75" customHeight="1"/>
    <row r="26" ht="222" customHeight="1"/>
    <row r="27" ht="12"/>
    <row r="46" spans="2:11" ht="12">
      <c r="B46" s="22" t="s">
        <v>49</v>
      </c>
      <c r="C46" s="22"/>
      <c r="D46" s="6"/>
      <c r="E46" s="6"/>
      <c r="F46" s="6"/>
      <c r="G46" s="6"/>
      <c r="H46" s="6"/>
      <c r="I46" s="6"/>
      <c r="J46" s="23"/>
      <c r="K46" s="23"/>
    </row>
    <row r="47" spans="2:13" ht="12">
      <c r="B47" s="10" t="s">
        <v>14</v>
      </c>
      <c r="C47" s="10" t="s">
        <v>50</v>
      </c>
      <c r="D47" s="10" t="s">
        <v>51</v>
      </c>
      <c r="E47" s="10" t="s">
        <v>52</v>
      </c>
      <c r="F47" s="10" t="s">
        <v>53</v>
      </c>
      <c r="G47" s="10" t="s">
        <v>54</v>
      </c>
      <c r="H47" s="10" t="s">
        <v>55</v>
      </c>
      <c r="I47" s="10" t="s">
        <v>56</v>
      </c>
      <c r="J47" s="10" t="s">
        <v>57</v>
      </c>
      <c r="K47" s="30" t="s">
        <v>58</v>
      </c>
      <c r="L47" s="30" t="s">
        <v>59</v>
      </c>
      <c r="M47" s="20"/>
    </row>
    <row r="48" spans="2:12" ht="12">
      <c r="B48" s="10" t="s">
        <v>60</v>
      </c>
      <c r="C48" s="36">
        <v>1</v>
      </c>
      <c r="D48" s="36">
        <v>1</v>
      </c>
      <c r="E48" s="36">
        <v>2</v>
      </c>
      <c r="F48" s="36">
        <v>1</v>
      </c>
      <c r="G48" s="36">
        <v>2</v>
      </c>
      <c r="H48" s="36">
        <v>3</v>
      </c>
      <c r="I48" s="36">
        <v>1</v>
      </c>
      <c r="J48" s="36">
        <v>2</v>
      </c>
      <c r="K48" s="31"/>
      <c r="L48" s="31"/>
    </row>
    <row r="49" spans="2:12" ht="12">
      <c r="B49" s="10" t="s">
        <v>1</v>
      </c>
      <c r="C49" s="24" t="e">
        <f>LOOKUP(C48,AD2:AG2,AD3:AG3)</f>
        <v>#DIV/0!</v>
      </c>
      <c r="D49" s="24">
        <f>LOOKUP(D48,AD2:AG2,AD4:AG4)</f>
        <v>0</v>
      </c>
      <c r="E49" s="24">
        <f>LOOKUP(E48,AD2:AG2,AD5:AG5)</f>
        <v>0</v>
      </c>
      <c r="F49" s="24">
        <f>LOOKUP(F48,AD2:AG2,AD6:AG6)</f>
        <v>0</v>
      </c>
      <c r="G49" s="24">
        <f>LOOKUP(G48,AD2:AG2,AD7:AG7)</f>
        <v>0</v>
      </c>
      <c r="H49" s="24">
        <f>LOOKUP(H48,AD2:AG2,AD8:AG8)</f>
        <v>0</v>
      </c>
      <c r="I49" s="24">
        <f>LOOKUP(I48,AD2:AG2,AD9:AG9)</f>
        <v>0</v>
      </c>
      <c r="J49" s="24">
        <f>LOOKUP(J48,AD2:AG2,AD10:AG10)</f>
        <v>0</v>
      </c>
      <c r="K49" s="24" t="e">
        <f>AG11</f>
        <v>#DIV/0!</v>
      </c>
      <c r="L49" s="16" t="e">
        <f>SUM(C49:J49)-7*K49</f>
        <v>#DIV/0!</v>
      </c>
    </row>
    <row r="50" spans="2:12" ht="12">
      <c r="B50" s="10" t="s">
        <v>12</v>
      </c>
      <c r="C50" s="24" t="e">
        <f>LOOKUP(C48,AD13:AG13,AD14:AG14)</f>
        <v>#DIV/0!</v>
      </c>
      <c r="D50" s="24">
        <f>LOOKUP(D48,AD13:AG13,AD15:AG15)</f>
        <v>0</v>
      </c>
      <c r="E50" s="24">
        <f>LOOKUP(E48,AD13:AG13,AD16:AG16)</f>
        <v>0</v>
      </c>
      <c r="F50" s="24">
        <f>LOOKUP(F48,AD13:AG13,AD17:AG17)</f>
        <v>0</v>
      </c>
      <c r="G50" s="24">
        <f>LOOKUP(G48,AD13:AG13,AD18:AG18)</f>
        <v>0</v>
      </c>
      <c r="H50" s="24">
        <f>LOOKUP(H48,AD13:AG13,AD19:AG19)</f>
        <v>0</v>
      </c>
      <c r="I50" s="24">
        <f>LOOKUP(I48,AD13:AG13,AD20:AG20)</f>
        <v>0</v>
      </c>
      <c r="J50" s="24">
        <f>LOOKUP(J48,AD13:AG13,AD21:AG21)</f>
        <v>0</v>
      </c>
      <c r="K50" s="24" t="e">
        <f>AG22</f>
        <v>#DIV/0!</v>
      </c>
      <c r="L50" s="16" t="e">
        <f>SUM(C50:J50)-7*K50</f>
        <v>#DIV/0!</v>
      </c>
    </row>
    <row r="51" spans="2:13" ht="12">
      <c r="B51" s="6"/>
      <c r="C51" s="6"/>
      <c r="D51" s="6"/>
      <c r="E51" s="6"/>
      <c r="F51" s="6"/>
      <c r="G51" s="6"/>
      <c r="H51" s="6"/>
      <c r="I51" s="6"/>
      <c r="J51" s="23"/>
      <c r="K51" s="23"/>
      <c r="L51" s="20"/>
      <c r="M51" s="20"/>
    </row>
    <row r="52" spans="2:11" ht="12">
      <c r="B52" s="22" t="s">
        <v>61</v>
      </c>
      <c r="C52" s="22"/>
      <c r="D52" s="6"/>
      <c r="E52" s="6"/>
      <c r="F52" s="6"/>
      <c r="G52" s="6"/>
      <c r="H52" s="6"/>
      <c r="I52" s="6"/>
      <c r="J52" s="23"/>
      <c r="K52" s="23"/>
    </row>
    <row r="53" spans="2:13" ht="12">
      <c r="B53" s="10" t="s">
        <v>14</v>
      </c>
      <c r="C53" s="10" t="s">
        <v>50</v>
      </c>
      <c r="D53" s="10" t="s">
        <v>51</v>
      </c>
      <c r="E53" s="10" t="s">
        <v>52</v>
      </c>
      <c r="F53" s="10" t="s">
        <v>53</v>
      </c>
      <c r="G53" s="10" t="s">
        <v>54</v>
      </c>
      <c r="H53" s="10" t="s">
        <v>55</v>
      </c>
      <c r="I53" s="10" t="s">
        <v>56</v>
      </c>
      <c r="J53" s="10" t="s">
        <v>57</v>
      </c>
      <c r="K53" s="30" t="s">
        <v>58</v>
      </c>
      <c r="L53" s="30" t="s">
        <v>59</v>
      </c>
      <c r="M53" s="20"/>
    </row>
    <row r="54" spans="2:12" ht="12">
      <c r="B54" s="10" t="s">
        <v>60</v>
      </c>
      <c r="C54" s="10">
        <v>2</v>
      </c>
      <c r="D54" s="10">
        <v>3</v>
      </c>
      <c r="E54" s="10">
        <v>1</v>
      </c>
      <c r="F54" s="10">
        <v>2</v>
      </c>
      <c r="G54" s="10">
        <v>3</v>
      </c>
      <c r="H54" s="10">
        <v>2</v>
      </c>
      <c r="I54" s="10">
        <v>3</v>
      </c>
      <c r="J54" s="10">
        <v>3</v>
      </c>
      <c r="K54" s="31"/>
      <c r="L54" s="31"/>
    </row>
    <row r="55" spans="2:13" ht="12">
      <c r="B55" s="10" t="s">
        <v>1</v>
      </c>
      <c r="C55" s="24" t="e">
        <f>LOOKUP(C54,AD2:AG2,AD3:AG3)</f>
        <v>#DIV/0!</v>
      </c>
      <c r="D55" s="24">
        <f>LOOKUP(D54,AD2:AG2,AD4:AG4)</f>
        <v>0</v>
      </c>
      <c r="E55" s="24">
        <f>LOOKUP(E54,AD2:AG2,AD5:AG5)</f>
        <v>0</v>
      </c>
      <c r="F55" s="24">
        <f>LOOKUP(F54,AD2:AG2,AD6:AG6)</f>
        <v>0</v>
      </c>
      <c r="G55" s="24">
        <f>LOOKUP(G54,AD2:AG2,AD7:AG7)</f>
        <v>0</v>
      </c>
      <c r="H55" s="24">
        <f>LOOKUP(H54,AD2:AG2,AD8:AG8)</f>
        <v>0</v>
      </c>
      <c r="I55" s="24">
        <f>LOOKUP(I54,AD2:AG2,AD9:AG9)</f>
        <v>0</v>
      </c>
      <c r="J55" s="24">
        <f>LOOKUP(J54,AD2:AG2,AD10:AG10)</f>
        <v>0</v>
      </c>
      <c r="K55" s="24" t="e">
        <f>AG11</f>
        <v>#DIV/0!</v>
      </c>
      <c r="L55" s="16" t="e">
        <f>SUM(C55:J55)-7*K55</f>
        <v>#DIV/0!</v>
      </c>
      <c r="M55" s="20"/>
    </row>
    <row r="56" spans="2:12" ht="12">
      <c r="B56" s="10" t="s">
        <v>12</v>
      </c>
      <c r="C56" s="24" t="e">
        <f>LOOKUP(C54,AD13:AG13,AD14:AG14)</f>
        <v>#DIV/0!</v>
      </c>
      <c r="D56" s="24">
        <f>LOOKUP(D54,AD13:AG13,AD15:AG15)</f>
        <v>0</v>
      </c>
      <c r="E56" s="24">
        <f>LOOKUP(E54,AD13:AG13,AD16:AG16)</f>
        <v>0</v>
      </c>
      <c r="F56" s="24">
        <f>LOOKUP(F54,AD13:AG13,AD17:AG17)</f>
        <v>0</v>
      </c>
      <c r="G56" s="24">
        <f>LOOKUP(G54,AD13:AG13,AD18:AG18)</f>
        <v>0</v>
      </c>
      <c r="H56" s="24">
        <f>LOOKUP(H54,AD13:AG13,AD19:AG19)</f>
        <v>0</v>
      </c>
      <c r="I56" s="24">
        <f>LOOKUP(I54,AD13:AG13,AD20:AG20)</f>
        <v>0</v>
      </c>
      <c r="J56" s="24">
        <f>LOOKUP(J54,AD13:AG13,AD21:AG21)</f>
        <v>0</v>
      </c>
      <c r="K56" s="24" t="e">
        <f>AG22</f>
        <v>#DIV/0!</v>
      </c>
      <c r="L56" s="16" t="e">
        <f>SUM(C56:J56)-7*K56</f>
        <v>#DIV/0!</v>
      </c>
    </row>
    <row r="57" spans="13:15" ht="12">
      <c r="M57" s="20"/>
      <c r="N57" s="20"/>
      <c r="O57" s="20"/>
    </row>
    <row r="58" spans="14:15" ht="12">
      <c r="N58" s="6"/>
      <c r="O58" s="6"/>
    </row>
    <row r="59" spans="5:15" ht="12">
      <c r="E59" s="7" t="s">
        <v>62</v>
      </c>
      <c r="G59" s="20"/>
      <c r="H59" s="20"/>
      <c r="I59" s="7" t="s">
        <v>63</v>
      </c>
      <c r="K59" s="20"/>
      <c r="L59" s="20"/>
      <c r="M59" s="20"/>
      <c r="N59" s="20"/>
      <c r="O59" s="20"/>
    </row>
    <row r="60" spans="5:11" ht="12">
      <c r="E60" s="10" t="s">
        <v>64</v>
      </c>
      <c r="F60" s="10" t="s">
        <v>65</v>
      </c>
      <c r="G60" s="10" t="s">
        <v>66</v>
      </c>
      <c r="I60" s="10" t="s">
        <v>64</v>
      </c>
      <c r="J60" s="10" t="s">
        <v>65</v>
      </c>
      <c r="K60" s="10" t="s">
        <v>66</v>
      </c>
    </row>
    <row r="61" spans="5:11" ht="12">
      <c r="E61" s="16" t="e">
        <f>L49</f>
        <v>#DIV/0!</v>
      </c>
      <c r="F61" s="16" t="e">
        <f>L55</f>
        <v>#DIV/0!</v>
      </c>
      <c r="G61" s="14" t="e">
        <f>E61-F61</f>
        <v>#DIV/0!</v>
      </c>
      <c r="I61" s="26" t="e">
        <f>L50</f>
        <v>#DIV/0!</v>
      </c>
      <c r="J61" s="26" t="e">
        <f>L56</f>
        <v>#DIV/0!</v>
      </c>
      <c r="K61" s="14" t="e">
        <f>I61-J61</f>
        <v>#DIV/0!</v>
      </c>
    </row>
    <row r="64" spans="5:15" ht="12.75">
      <c r="E64" s="3" t="s">
        <v>67</v>
      </c>
      <c r="F64" s="2"/>
      <c r="G64" s="2"/>
      <c r="H64" s="6"/>
      <c r="I64" s="6"/>
      <c r="J64" s="6"/>
      <c r="K64" s="6"/>
      <c r="L64" s="6"/>
      <c r="M64" s="6"/>
      <c r="N64" s="6"/>
      <c r="O64" s="6"/>
    </row>
    <row r="65" spans="5:7" ht="12.75">
      <c r="E65" s="1" t="s">
        <v>64</v>
      </c>
      <c r="F65" s="1" t="s">
        <v>65</v>
      </c>
      <c r="G65" s="1" t="s">
        <v>66</v>
      </c>
    </row>
    <row r="66" spans="5:7" ht="12.75">
      <c r="E66" s="4">
        <f>データ!S34</f>
        <v>52.958926386273305</v>
      </c>
      <c r="F66" s="4">
        <f>データ!S35</f>
        <v>16.439239483296937</v>
      </c>
      <c r="G66" s="5">
        <f>E66-F66</f>
        <v>36.51968690297637</v>
      </c>
    </row>
    <row r="67" spans="7:15" ht="12">
      <c r="G67" s="20"/>
      <c r="H67" s="20"/>
      <c r="I67" s="20"/>
      <c r="J67" s="20"/>
      <c r="K67" s="20"/>
      <c r="L67" s="20"/>
      <c r="M67" s="20"/>
      <c r="N67" s="20"/>
      <c r="O67" s="20"/>
    </row>
  </sheetData>
  <sheetProtection/>
  <mergeCells count="1">
    <mergeCell ref="R2:Y2"/>
  </mergeCells>
  <printOptions/>
  <pageMargins left="0.5905511811023623" right="0.5118110236220472" top="0.7874015748031497" bottom="0.5511811023622047" header="0.35433070866141736" footer="0.31496062992125984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45"/>
  <sheetViews>
    <sheetView zoomScale="110" zoomScaleNormal="110" zoomScalePageLayoutView="0" workbookViewId="0" topLeftCell="H1">
      <selection activeCell="L4" sqref="L4"/>
    </sheetView>
  </sheetViews>
  <sheetFormatPr defaultColWidth="8.796875" defaultRowHeight="14.25"/>
  <cols>
    <col min="1" max="1" width="6.296875" style="0" bestFit="1" customWidth="1"/>
    <col min="2" max="2" width="2.69921875" style="0" bestFit="1" customWidth="1"/>
    <col min="3" max="5" width="2.796875" style="0" bestFit="1" customWidth="1"/>
    <col min="6" max="6" width="2.69921875" style="0" bestFit="1" customWidth="1"/>
    <col min="7" max="7" width="2.3984375" style="0" bestFit="1" customWidth="1"/>
    <col min="8" max="9" width="2.796875" style="0" bestFit="1" customWidth="1"/>
    <col min="11" max="11" width="6.296875" style="0" bestFit="1" customWidth="1"/>
    <col min="12" max="19" width="3.19921875" style="0" bestFit="1" customWidth="1"/>
    <col min="20" max="20" width="6.796875" style="0" bestFit="1" customWidth="1"/>
    <col min="22" max="22" width="3.09765625" style="0" bestFit="1" customWidth="1"/>
    <col min="23" max="25" width="3.3984375" style="0" bestFit="1" customWidth="1"/>
    <col min="27" max="27" width="4.796875" style="0" bestFit="1" customWidth="1"/>
    <col min="28" max="30" width="5" style="0" bestFit="1" customWidth="1"/>
    <col min="31" max="31" width="6.296875" style="0" bestFit="1" customWidth="1"/>
    <col min="34" max="35" width="5.8984375" style="0" bestFit="1" customWidth="1"/>
    <col min="36" max="36" width="1.8984375" style="0" customWidth="1"/>
    <col min="37" max="39" width="5.8984375" style="0" bestFit="1" customWidth="1"/>
    <col min="40" max="40" width="2.3984375" style="0" customWidth="1"/>
    <col min="41" max="43" width="5.8984375" style="0" bestFit="1" customWidth="1"/>
    <col min="44" max="44" width="2.09765625" style="0" customWidth="1"/>
    <col min="45" max="47" width="5.8984375" style="0" bestFit="1" customWidth="1"/>
    <col min="48" max="48" width="2.3984375" style="0" customWidth="1"/>
    <col min="49" max="51" width="5.8984375" style="0" bestFit="1" customWidth="1"/>
    <col min="52" max="52" width="2.796875" style="0" customWidth="1"/>
    <col min="53" max="55" width="5.8984375" style="0" bestFit="1" customWidth="1"/>
    <col min="56" max="56" width="2.296875" style="0" customWidth="1"/>
    <col min="57" max="59" width="5.8984375" style="0" bestFit="1" customWidth="1"/>
    <col min="60" max="60" width="2.09765625" style="0" customWidth="1"/>
    <col min="61" max="63" width="5.8984375" style="0" bestFit="1" customWidth="1"/>
  </cols>
  <sheetData>
    <row r="1" spans="1:6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"/>
      <c r="W1" s="3" t="s">
        <v>238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12.75">
      <c r="A2" s="9"/>
      <c r="B2" s="232" t="s">
        <v>13</v>
      </c>
      <c r="C2" s="233"/>
      <c r="D2" s="233"/>
      <c r="E2" s="233"/>
      <c r="F2" s="233"/>
      <c r="G2" s="233"/>
      <c r="H2" s="233"/>
      <c r="I2" s="234"/>
      <c r="J2" s="3"/>
      <c r="K2" s="9"/>
      <c r="L2" s="232" t="s">
        <v>13</v>
      </c>
      <c r="M2" s="233"/>
      <c r="N2" s="233"/>
      <c r="O2" s="233"/>
      <c r="P2" s="233"/>
      <c r="Q2" s="233"/>
      <c r="R2" s="233"/>
      <c r="S2" s="234"/>
      <c r="T2" s="3"/>
      <c r="U2" s="3"/>
      <c r="V2" s="1"/>
      <c r="W2" s="1">
        <v>1</v>
      </c>
      <c r="X2" s="1">
        <v>2</v>
      </c>
      <c r="Y2" s="1">
        <v>3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12.75">
      <c r="A3" s="9" t="s">
        <v>2</v>
      </c>
      <c r="B3" s="10" t="s">
        <v>3</v>
      </c>
      <c r="C3" s="10" t="s">
        <v>4</v>
      </c>
      <c r="D3" s="10" t="s">
        <v>5</v>
      </c>
      <c r="E3" s="10" t="s">
        <v>171</v>
      </c>
      <c r="F3" s="10" t="s">
        <v>172</v>
      </c>
      <c r="G3" s="10" t="s">
        <v>173</v>
      </c>
      <c r="H3" s="10" t="s">
        <v>174</v>
      </c>
      <c r="I3" s="10" t="s">
        <v>175</v>
      </c>
      <c r="J3" s="3"/>
      <c r="K3" s="9" t="s">
        <v>2</v>
      </c>
      <c r="L3" s="10" t="s">
        <v>176</v>
      </c>
      <c r="M3" s="10" t="s">
        <v>177</v>
      </c>
      <c r="N3" s="10" t="s">
        <v>178</v>
      </c>
      <c r="O3" s="10" t="s">
        <v>171</v>
      </c>
      <c r="P3" s="10" t="s">
        <v>172</v>
      </c>
      <c r="Q3" s="10" t="s">
        <v>173</v>
      </c>
      <c r="R3" s="10" t="s">
        <v>174</v>
      </c>
      <c r="S3" s="10" t="s">
        <v>175</v>
      </c>
      <c r="T3" s="3"/>
      <c r="U3" s="3"/>
      <c r="V3" s="1" t="s">
        <v>179</v>
      </c>
      <c r="W3" s="220">
        <v>10</v>
      </c>
      <c r="X3" s="220">
        <v>5</v>
      </c>
      <c r="Y3" s="220">
        <v>1</v>
      </c>
      <c r="Z3" s="3"/>
      <c r="AA3" s="11" t="s">
        <v>14</v>
      </c>
      <c r="AB3" s="12">
        <v>1</v>
      </c>
      <c r="AC3" s="12">
        <v>2</v>
      </c>
      <c r="AD3" s="12">
        <v>3</v>
      </c>
      <c r="AE3" s="10" t="s">
        <v>15</v>
      </c>
      <c r="AF3" s="3"/>
      <c r="AG3" s="3"/>
      <c r="AH3" s="11" t="s">
        <v>180</v>
      </c>
      <c r="AI3" s="10" t="s">
        <v>181</v>
      </c>
      <c r="AJ3" s="10"/>
      <c r="AK3" s="10" t="s">
        <v>182</v>
      </c>
      <c r="AL3" s="10" t="s">
        <v>183</v>
      </c>
      <c r="AM3" s="10" t="s">
        <v>184</v>
      </c>
      <c r="AN3" s="10"/>
      <c r="AO3" s="10" t="s">
        <v>185</v>
      </c>
      <c r="AP3" s="10" t="s">
        <v>186</v>
      </c>
      <c r="AQ3" s="10" t="s">
        <v>187</v>
      </c>
      <c r="AR3" s="10"/>
      <c r="AS3" s="13" t="s">
        <v>188</v>
      </c>
      <c r="AT3" s="13" t="s">
        <v>189</v>
      </c>
      <c r="AU3" s="13" t="s">
        <v>190</v>
      </c>
      <c r="AV3" s="13"/>
      <c r="AW3" s="13" t="s">
        <v>191</v>
      </c>
      <c r="AX3" s="13" t="s">
        <v>192</v>
      </c>
      <c r="AY3" s="13" t="s">
        <v>193</v>
      </c>
      <c r="AZ3" s="13"/>
      <c r="BA3" s="13" t="s">
        <v>194</v>
      </c>
      <c r="BB3" s="13" t="s">
        <v>195</v>
      </c>
      <c r="BC3" s="13" t="s">
        <v>196</v>
      </c>
      <c r="BD3" s="13"/>
      <c r="BE3" s="13" t="s">
        <v>197</v>
      </c>
      <c r="BF3" s="13" t="s">
        <v>198</v>
      </c>
      <c r="BG3" s="13" t="s">
        <v>199</v>
      </c>
      <c r="BH3" s="13"/>
      <c r="BI3" s="13" t="s">
        <v>200</v>
      </c>
      <c r="BJ3" s="13" t="s">
        <v>201</v>
      </c>
      <c r="BK3" s="13" t="s">
        <v>202</v>
      </c>
    </row>
    <row r="4" spans="1:63" ht="12.75">
      <c r="A4" s="10">
        <v>1</v>
      </c>
      <c r="B4" s="18">
        <v>1</v>
      </c>
      <c r="C4" s="18">
        <v>1</v>
      </c>
      <c r="D4" s="18">
        <v>1</v>
      </c>
      <c r="E4" s="18">
        <v>1</v>
      </c>
      <c r="F4" s="18">
        <v>1</v>
      </c>
      <c r="G4" s="18">
        <v>1</v>
      </c>
      <c r="H4" s="18">
        <v>1</v>
      </c>
      <c r="I4" s="18">
        <v>1</v>
      </c>
      <c r="J4" s="3"/>
      <c r="K4" s="10">
        <v>1</v>
      </c>
      <c r="L4" s="10">
        <f>LOOKUP(B4,$W$2:$Y$2,$W$3:$Y$3)</f>
        <v>10</v>
      </c>
      <c r="M4" s="10">
        <f>LOOKUP(C4,$W$2:$Y$2,$W$4:$Y$4)</f>
        <v>5</v>
      </c>
      <c r="N4" s="10">
        <f>LOOKUP(D4,$W$2:$Y$2,$W$5:$Y$5)</f>
        <v>1</v>
      </c>
      <c r="O4" s="10">
        <f>LOOKUP(E4,$W$2:$Y$2,$W$6:$Y$6)</f>
        <v>1</v>
      </c>
      <c r="P4" s="10">
        <f>LOOKUP(F4,$W$2:$Y$2,$W$7:$Y$7)</f>
        <v>5</v>
      </c>
      <c r="Q4" s="10">
        <f>LOOKUP(G4,$W$2:$Y$2,$W$8:$Y$8)</f>
        <v>5</v>
      </c>
      <c r="R4" s="10">
        <f>LOOKUP(H4,$W$2:$Y$2,$W$9:$Y$9)</f>
        <v>10</v>
      </c>
      <c r="S4" s="10">
        <f>LOOKUP(I4,$W$2:$Y$2,$W$10:$Y$10)</f>
        <v>1</v>
      </c>
      <c r="T4" s="3">
        <f>SUM(L4:S4)</f>
        <v>38</v>
      </c>
      <c r="U4" s="3"/>
      <c r="V4" s="1" t="s">
        <v>203</v>
      </c>
      <c r="W4" s="221">
        <v>5</v>
      </c>
      <c r="X4" s="220">
        <v>10</v>
      </c>
      <c r="Y4" s="220">
        <v>10</v>
      </c>
      <c r="Z4" s="3"/>
      <c r="AA4" s="11" t="s">
        <v>176</v>
      </c>
      <c r="AB4" s="214">
        <f>AVERAGE(T4:T12)</f>
        <v>45.666666666666664</v>
      </c>
      <c r="AC4" s="214">
        <f>AVERAGE(T13:T21)</f>
        <v>40.666666666666664</v>
      </c>
      <c r="AD4" s="215" t="s">
        <v>0</v>
      </c>
      <c r="AE4" s="216">
        <f>AVERAGE(AB4:AC4)</f>
        <v>43.166666666666664</v>
      </c>
      <c r="AF4" s="3"/>
      <c r="AG4" s="3"/>
      <c r="AH4" s="217">
        <f>AB4</f>
        <v>45.666666666666664</v>
      </c>
      <c r="AI4" s="218">
        <f>AB4</f>
        <v>45.666666666666664</v>
      </c>
      <c r="AJ4" s="218"/>
      <c r="AK4" s="218">
        <f>AB5</f>
        <v>39.833333333333336</v>
      </c>
      <c r="AL4" s="218">
        <f>AC5</f>
        <v>44.833333333333336</v>
      </c>
      <c r="AM4" s="218">
        <f>AD5</f>
        <v>44.833333333333336</v>
      </c>
      <c r="AN4" s="218"/>
      <c r="AO4" s="218">
        <f>AB6</f>
        <v>38.833333333333336</v>
      </c>
      <c r="AP4" s="218">
        <f>AC6</f>
        <v>42.833333333333336</v>
      </c>
      <c r="AQ4" s="218">
        <f>AD6</f>
        <v>47.833333333333336</v>
      </c>
      <c r="AR4" s="218"/>
      <c r="AS4" s="218">
        <f>AB7</f>
        <v>38.833333333333336</v>
      </c>
      <c r="AT4" s="218">
        <f>AC7</f>
        <v>47.833333333333336</v>
      </c>
      <c r="AU4" s="218">
        <f>AD7</f>
        <v>42.833333333333336</v>
      </c>
      <c r="AV4" s="218"/>
      <c r="AW4" s="218">
        <f>AB8</f>
        <v>42.833333333333336</v>
      </c>
      <c r="AX4" s="218">
        <f>AC8</f>
        <v>38.833333333333336</v>
      </c>
      <c r="AY4" s="218">
        <f>AD8</f>
        <v>47.833333333333336</v>
      </c>
      <c r="AZ4" s="218"/>
      <c r="BA4" s="218">
        <f>AB9</f>
        <v>44.5</v>
      </c>
      <c r="BB4" s="218">
        <f>AC9</f>
        <v>44.5</v>
      </c>
      <c r="BC4" s="218">
        <f>AD9</f>
        <v>40.5</v>
      </c>
      <c r="BD4" s="218"/>
      <c r="BE4" s="218">
        <f>AB10</f>
        <v>47.833333333333336</v>
      </c>
      <c r="BF4" s="218">
        <f>AC10</f>
        <v>42.833333333333336</v>
      </c>
      <c r="BG4" s="218">
        <f>AD10</f>
        <v>38.833333333333336</v>
      </c>
      <c r="BH4" s="218"/>
      <c r="BI4" s="218">
        <f>AB11</f>
        <v>41.833333333333336</v>
      </c>
      <c r="BJ4" s="218">
        <f>AC11</f>
        <v>41.833333333333336</v>
      </c>
      <c r="BK4" s="218">
        <f>AD11</f>
        <v>45.833333333333336</v>
      </c>
    </row>
    <row r="5" spans="1:63" ht="12.75">
      <c r="A5" s="10">
        <v>2</v>
      </c>
      <c r="B5" s="18">
        <v>1</v>
      </c>
      <c r="C5" s="18">
        <v>1</v>
      </c>
      <c r="D5" s="18">
        <v>2</v>
      </c>
      <c r="E5" s="18">
        <v>2</v>
      </c>
      <c r="F5" s="18">
        <v>2</v>
      </c>
      <c r="G5" s="18">
        <v>2</v>
      </c>
      <c r="H5" s="18">
        <v>2</v>
      </c>
      <c r="I5" s="18">
        <v>2</v>
      </c>
      <c r="J5" s="3"/>
      <c r="K5" s="10">
        <v>2</v>
      </c>
      <c r="L5" s="10">
        <f aca="true" t="shared" si="0" ref="L5:L21">LOOKUP(B5,$W$2:$Y$2,$W$3:$Y$3)</f>
        <v>10</v>
      </c>
      <c r="M5" s="10">
        <f aca="true" t="shared" si="1" ref="M5:M21">LOOKUP(C5,$W$2:$Y$2,$W$4:$Y$4)</f>
        <v>5</v>
      </c>
      <c r="N5" s="10">
        <f aca="true" t="shared" si="2" ref="N5:N21">LOOKUP(D5,$W$2:$Y$2,$W$5:$Y$5)</f>
        <v>5</v>
      </c>
      <c r="O5" s="10">
        <f aca="true" t="shared" si="3" ref="O5:O21">LOOKUP(E5,$W$2:$Y$2,$W$6:$Y$6)</f>
        <v>10</v>
      </c>
      <c r="P5" s="10">
        <f aca="true" t="shared" si="4" ref="P5:P21">LOOKUP(F5,$W$2:$Y$2,$W$7:$Y$7)</f>
        <v>1</v>
      </c>
      <c r="Q5" s="10">
        <f aca="true" t="shared" si="5" ref="Q5:Q21">LOOKUP(G5,$W$2:$Y$2,$W$8:$Y$8)</f>
        <v>5</v>
      </c>
      <c r="R5" s="10">
        <f aca="true" t="shared" si="6" ref="R5:R21">LOOKUP(H5,$W$2:$Y$2,$W$9:$Y$9)</f>
        <v>5</v>
      </c>
      <c r="S5" s="10">
        <f aca="true" t="shared" si="7" ref="S5:S21">LOOKUP(I5,$W$2:$Y$2,$W$10:$Y$10)</f>
        <v>1</v>
      </c>
      <c r="T5" s="3">
        <f aca="true" t="shared" si="8" ref="T5:T43">SUM(L5:S5)</f>
        <v>42</v>
      </c>
      <c r="U5" s="3"/>
      <c r="V5" s="1" t="s">
        <v>204</v>
      </c>
      <c r="W5" s="221">
        <v>1</v>
      </c>
      <c r="X5" s="220">
        <v>5</v>
      </c>
      <c r="Y5" s="220">
        <v>10</v>
      </c>
      <c r="Z5" s="3"/>
      <c r="AA5" s="11" t="s">
        <v>177</v>
      </c>
      <c r="AB5" s="214">
        <f>(T4+T5+T6+T13+T14+T15)/6</f>
        <v>39.833333333333336</v>
      </c>
      <c r="AC5" s="214">
        <f>(T7+T8+T9+T16+T17+T18)/6</f>
        <v>44.833333333333336</v>
      </c>
      <c r="AD5" s="214">
        <f>(T10+T11+T12+T19+T20+T21)/6</f>
        <v>44.833333333333336</v>
      </c>
      <c r="AE5" s="216">
        <f>AVERAGE(AB5:AD5)</f>
        <v>43.166666666666664</v>
      </c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12.75">
      <c r="A6" s="10">
        <v>3</v>
      </c>
      <c r="B6" s="18">
        <v>1</v>
      </c>
      <c r="C6" s="18">
        <v>1</v>
      </c>
      <c r="D6" s="18">
        <v>3</v>
      </c>
      <c r="E6" s="18">
        <v>3</v>
      </c>
      <c r="F6" s="18">
        <v>3</v>
      </c>
      <c r="G6" s="18">
        <v>3</v>
      </c>
      <c r="H6" s="18">
        <v>3</v>
      </c>
      <c r="I6" s="18">
        <v>3</v>
      </c>
      <c r="J6" s="3"/>
      <c r="K6" s="10">
        <v>3</v>
      </c>
      <c r="L6" s="10">
        <f t="shared" si="0"/>
        <v>10</v>
      </c>
      <c r="M6" s="10">
        <f t="shared" si="1"/>
        <v>5</v>
      </c>
      <c r="N6" s="10">
        <f t="shared" si="2"/>
        <v>10</v>
      </c>
      <c r="O6" s="10">
        <f t="shared" si="3"/>
        <v>5</v>
      </c>
      <c r="P6" s="10">
        <f t="shared" si="4"/>
        <v>10</v>
      </c>
      <c r="Q6" s="10">
        <f t="shared" si="5"/>
        <v>1</v>
      </c>
      <c r="R6" s="10">
        <f t="shared" si="6"/>
        <v>1</v>
      </c>
      <c r="S6" s="10">
        <f t="shared" si="7"/>
        <v>5</v>
      </c>
      <c r="T6" s="3">
        <f t="shared" si="8"/>
        <v>47</v>
      </c>
      <c r="U6" s="3"/>
      <c r="V6" s="1" t="s">
        <v>205</v>
      </c>
      <c r="W6" s="220">
        <v>1</v>
      </c>
      <c r="X6" s="220">
        <v>10</v>
      </c>
      <c r="Y6" s="220">
        <v>5</v>
      </c>
      <c r="Z6" s="3"/>
      <c r="AA6" s="11" t="s">
        <v>178</v>
      </c>
      <c r="AB6" s="214">
        <f>(T4+T7+T10+T13+T16+T19)/6</f>
        <v>38.833333333333336</v>
      </c>
      <c r="AC6" s="214">
        <f>(T5+T8+T11+T14+T17+T20)/6</f>
        <v>42.833333333333336</v>
      </c>
      <c r="AD6" s="214">
        <f>(T6+T9+T12+T15+T18+T21)/6</f>
        <v>47.833333333333336</v>
      </c>
      <c r="AE6" s="216">
        <f aca="true" t="shared" si="9" ref="AE6:AE11">AVERAGE(AB6:AD6)</f>
        <v>43.166666666666664</v>
      </c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12.75">
      <c r="A7" s="10">
        <v>4</v>
      </c>
      <c r="B7" s="18">
        <v>1</v>
      </c>
      <c r="C7" s="18">
        <v>2</v>
      </c>
      <c r="D7" s="18">
        <v>1</v>
      </c>
      <c r="E7" s="18">
        <v>1</v>
      </c>
      <c r="F7" s="18">
        <v>2</v>
      </c>
      <c r="G7" s="18">
        <v>2</v>
      </c>
      <c r="H7" s="18">
        <v>3</v>
      </c>
      <c r="I7" s="18">
        <v>3</v>
      </c>
      <c r="J7" s="3"/>
      <c r="K7" s="10">
        <v>4</v>
      </c>
      <c r="L7" s="10">
        <f t="shared" si="0"/>
        <v>10</v>
      </c>
      <c r="M7" s="10">
        <f t="shared" si="1"/>
        <v>10</v>
      </c>
      <c r="N7" s="10">
        <f t="shared" si="2"/>
        <v>1</v>
      </c>
      <c r="O7" s="10">
        <f t="shared" si="3"/>
        <v>1</v>
      </c>
      <c r="P7" s="10">
        <f t="shared" si="4"/>
        <v>1</v>
      </c>
      <c r="Q7" s="10">
        <f t="shared" si="5"/>
        <v>5</v>
      </c>
      <c r="R7" s="10">
        <f t="shared" si="6"/>
        <v>1</v>
      </c>
      <c r="S7" s="10">
        <f t="shared" si="7"/>
        <v>5</v>
      </c>
      <c r="T7" s="3">
        <f t="shared" si="8"/>
        <v>34</v>
      </c>
      <c r="U7" s="3"/>
      <c r="V7" s="1" t="s">
        <v>206</v>
      </c>
      <c r="W7" s="220">
        <v>5</v>
      </c>
      <c r="X7" s="220">
        <v>1</v>
      </c>
      <c r="Y7" s="220">
        <v>10</v>
      </c>
      <c r="Z7" s="3"/>
      <c r="AA7" s="11" t="s">
        <v>171</v>
      </c>
      <c r="AB7" s="214">
        <f>(T4+T7+T12+T14+T18+T20)/6</f>
        <v>38.833333333333336</v>
      </c>
      <c r="AC7" s="214">
        <f>(T5+T8+T10+T15+T16+T21)/6</f>
        <v>47.833333333333336</v>
      </c>
      <c r="AD7" s="214">
        <f>(T6+T9+T11+T13+T17+T19)/6</f>
        <v>42.833333333333336</v>
      </c>
      <c r="AE7" s="216">
        <f t="shared" si="9"/>
        <v>43.166666666666664</v>
      </c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ht="12.75">
      <c r="A8" s="10">
        <v>5</v>
      </c>
      <c r="B8" s="18">
        <v>1</v>
      </c>
      <c r="C8" s="18">
        <v>2</v>
      </c>
      <c r="D8" s="18">
        <v>2</v>
      </c>
      <c r="E8" s="18">
        <v>2</v>
      </c>
      <c r="F8" s="18">
        <v>3</v>
      </c>
      <c r="G8" s="18">
        <v>3</v>
      </c>
      <c r="H8" s="18">
        <v>1</v>
      </c>
      <c r="I8" s="18">
        <v>1</v>
      </c>
      <c r="J8" s="3"/>
      <c r="K8" s="10">
        <v>5</v>
      </c>
      <c r="L8" s="10">
        <f t="shared" si="0"/>
        <v>10</v>
      </c>
      <c r="M8" s="10">
        <f t="shared" si="1"/>
        <v>10</v>
      </c>
      <c r="N8" s="10">
        <f t="shared" si="2"/>
        <v>5</v>
      </c>
      <c r="O8" s="10">
        <f t="shared" si="3"/>
        <v>10</v>
      </c>
      <c r="P8" s="10">
        <f t="shared" si="4"/>
        <v>10</v>
      </c>
      <c r="Q8" s="10">
        <f t="shared" si="5"/>
        <v>1</v>
      </c>
      <c r="R8" s="10">
        <f t="shared" si="6"/>
        <v>10</v>
      </c>
      <c r="S8" s="10">
        <f t="shared" si="7"/>
        <v>1</v>
      </c>
      <c r="T8" s="3">
        <f t="shared" si="8"/>
        <v>57</v>
      </c>
      <c r="U8" s="3"/>
      <c r="V8" s="1" t="s">
        <v>207</v>
      </c>
      <c r="W8" s="220">
        <v>5</v>
      </c>
      <c r="X8" s="220">
        <v>5</v>
      </c>
      <c r="Y8" s="220">
        <v>1</v>
      </c>
      <c r="Z8" s="3"/>
      <c r="AA8" s="11" t="s">
        <v>172</v>
      </c>
      <c r="AB8" s="214">
        <f>(T4+T9+T10+T14+T17+T21)/6</f>
        <v>42.833333333333336</v>
      </c>
      <c r="AC8" s="214">
        <f>(T5+T7+T11+T15+T18+T19)/6</f>
        <v>38.833333333333336</v>
      </c>
      <c r="AD8" s="214">
        <f>(T6+T12+T8+T13+T16+T20)/6</f>
        <v>47.833333333333336</v>
      </c>
      <c r="AE8" s="216">
        <f t="shared" si="9"/>
        <v>43.166666666666664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ht="12.75">
      <c r="A9" s="10">
        <v>6</v>
      </c>
      <c r="B9" s="18">
        <v>1</v>
      </c>
      <c r="C9" s="18">
        <v>2</v>
      </c>
      <c r="D9" s="18">
        <v>3</v>
      </c>
      <c r="E9" s="18">
        <v>3</v>
      </c>
      <c r="F9" s="18">
        <v>1</v>
      </c>
      <c r="G9" s="18">
        <v>1</v>
      </c>
      <c r="H9" s="18">
        <v>2</v>
      </c>
      <c r="I9" s="18">
        <v>2</v>
      </c>
      <c r="J9" s="3"/>
      <c r="K9" s="10">
        <v>6</v>
      </c>
      <c r="L9" s="10">
        <f t="shared" si="0"/>
        <v>10</v>
      </c>
      <c r="M9" s="10">
        <f t="shared" si="1"/>
        <v>10</v>
      </c>
      <c r="N9" s="10">
        <f t="shared" si="2"/>
        <v>10</v>
      </c>
      <c r="O9" s="10">
        <f t="shared" si="3"/>
        <v>5</v>
      </c>
      <c r="P9" s="10">
        <f t="shared" si="4"/>
        <v>5</v>
      </c>
      <c r="Q9" s="10">
        <f t="shared" si="5"/>
        <v>5</v>
      </c>
      <c r="R9" s="10">
        <f t="shared" si="6"/>
        <v>5</v>
      </c>
      <c r="S9" s="10">
        <f t="shared" si="7"/>
        <v>1</v>
      </c>
      <c r="T9" s="3">
        <f t="shared" si="8"/>
        <v>51</v>
      </c>
      <c r="U9" s="3"/>
      <c r="V9" s="1" t="s">
        <v>208</v>
      </c>
      <c r="W9" s="220">
        <v>10</v>
      </c>
      <c r="X9" s="220">
        <v>5</v>
      </c>
      <c r="Y9" s="220">
        <v>1</v>
      </c>
      <c r="Z9" s="3"/>
      <c r="AA9" s="11" t="s">
        <v>173</v>
      </c>
      <c r="AB9" s="214">
        <f>(T4+T9+T11+T15+T16+T20)/6</f>
        <v>44.5</v>
      </c>
      <c r="AC9" s="214">
        <f>(T5+T7+T12+T13+T17+T21)/6</f>
        <v>44.5</v>
      </c>
      <c r="AD9" s="214">
        <f>(T6+T8+T10+T14+T18+T19)/6</f>
        <v>40.5</v>
      </c>
      <c r="AE9" s="216">
        <f t="shared" si="9"/>
        <v>43.166666666666664</v>
      </c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ht="12.75">
      <c r="A10" s="10">
        <v>7</v>
      </c>
      <c r="B10" s="18">
        <v>1</v>
      </c>
      <c r="C10" s="18">
        <v>3</v>
      </c>
      <c r="D10" s="18">
        <v>1</v>
      </c>
      <c r="E10" s="18">
        <v>2</v>
      </c>
      <c r="F10" s="18">
        <v>1</v>
      </c>
      <c r="G10" s="18">
        <v>3</v>
      </c>
      <c r="H10" s="18">
        <v>2</v>
      </c>
      <c r="I10" s="18">
        <v>3</v>
      </c>
      <c r="J10" s="3"/>
      <c r="K10" s="10">
        <v>7</v>
      </c>
      <c r="L10" s="10">
        <f t="shared" si="0"/>
        <v>10</v>
      </c>
      <c r="M10" s="10">
        <f t="shared" si="1"/>
        <v>10</v>
      </c>
      <c r="N10" s="10">
        <f t="shared" si="2"/>
        <v>1</v>
      </c>
      <c r="O10" s="10">
        <f t="shared" si="3"/>
        <v>10</v>
      </c>
      <c r="P10" s="10">
        <f t="shared" si="4"/>
        <v>5</v>
      </c>
      <c r="Q10" s="10">
        <f t="shared" si="5"/>
        <v>1</v>
      </c>
      <c r="R10" s="10">
        <f t="shared" si="6"/>
        <v>5</v>
      </c>
      <c r="S10" s="10">
        <f t="shared" si="7"/>
        <v>5</v>
      </c>
      <c r="T10" s="3">
        <f t="shared" si="8"/>
        <v>47</v>
      </c>
      <c r="U10" s="3"/>
      <c r="V10" s="1" t="s">
        <v>209</v>
      </c>
      <c r="W10" s="220">
        <v>1</v>
      </c>
      <c r="X10" s="220">
        <v>1</v>
      </c>
      <c r="Y10" s="220">
        <v>5</v>
      </c>
      <c r="Z10" s="3"/>
      <c r="AA10" s="11" t="s">
        <v>174</v>
      </c>
      <c r="AB10" s="214">
        <f>(T4+T8+T12+T15+T17+T19)/6</f>
        <v>47.833333333333336</v>
      </c>
      <c r="AC10" s="214">
        <f>(T5+T9+T10+T13+T18+T20)/6</f>
        <v>42.833333333333336</v>
      </c>
      <c r="AD10" s="214">
        <f>(T6+T11+T7+T14+T16+T21)/6</f>
        <v>38.833333333333336</v>
      </c>
      <c r="AE10" s="216">
        <f t="shared" si="9"/>
        <v>43.166666666666664</v>
      </c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ht="12.75">
      <c r="A11" s="10">
        <v>8</v>
      </c>
      <c r="B11" s="18">
        <v>1</v>
      </c>
      <c r="C11" s="18">
        <v>3</v>
      </c>
      <c r="D11" s="18">
        <v>2</v>
      </c>
      <c r="E11" s="18">
        <v>3</v>
      </c>
      <c r="F11" s="18">
        <v>2</v>
      </c>
      <c r="G11" s="18">
        <v>1</v>
      </c>
      <c r="H11" s="18">
        <v>3</v>
      </c>
      <c r="I11" s="18">
        <v>1</v>
      </c>
      <c r="J11" s="3"/>
      <c r="K11" s="10">
        <v>8</v>
      </c>
      <c r="L11" s="10">
        <f t="shared" si="0"/>
        <v>10</v>
      </c>
      <c r="M11" s="10">
        <f t="shared" si="1"/>
        <v>10</v>
      </c>
      <c r="N11" s="10">
        <f t="shared" si="2"/>
        <v>5</v>
      </c>
      <c r="O11" s="10">
        <f t="shared" si="3"/>
        <v>5</v>
      </c>
      <c r="P11" s="10">
        <f t="shared" si="4"/>
        <v>1</v>
      </c>
      <c r="Q11" s="10">
        <f t="shared" si="5"/>
        <v>5</v>
      </c>
      <c r="R11" s="10">
        <f t="shared" si="6"/>
        <v>1</v>
      </c>
      <c r="S11" s="10">
        <f t="shared" si="7"/>
        <v>1</v>
      </c>
      <c r="T11" s="3">
        <f t="shared" si="8"/>
        <v>38</v>
      </c>
      <c r="U11" s="3"/>
      <c r="V11" s="2"/>
      <c r="W11" s="3"/>
      <c r="X11" s="3"/>
      <c r="Y11" s="3"/>
      <c r="Z11" s="3"/>
      <c r="AA11" s="11" t="s">
        <v>175</v>
      </c>
      <c r="AB11" s="214">
        <f>(T4+T8+T11+T13+T18+T21)/6</f>
        <v>41.833333333333336</v>
      </c>
      <c r="AC11" s="214">
        <f>(T5+T9+T12+T14+T16+T19)/6</f>
        <v>41.833333333333336</v>
      </c>
      <c r="AD11" s="214">
        <f>(T6+T7+T10+T15+T17+T20)/6</f>
        <v>45.833333333333336</v>
      </c>
      <c r="AE11" s="216">
        <f t="shared" si="9"/>
        <v>43.166666666666664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</row>
    <row r="12" spans="1:63" ht="12.75">
      <c r="A12" s="10">
        <v>9</v>
      </c>
      <c r="B12" s="18">
        <v>1</v>
      </c>
      <c r="C12" s="18">
        <v>3</v>
      </c>
      <c r="D12" s="18">
        <v>3</v>
      </c>
      <c r="E12" s="18">
        <v>1</v>
      </c>
      <c r="F12" s="18">
        <v>3</v>
      </c>
      <c r="G12" s="18">
        <v>2</v>
      </c>
      <c r="H12" s="18">
        <v>1</v>
      </c>
      <c r="I12" s="18">
        <v>2</v>
      </c>
      <c r="J12" s="3"/>
      <c r="K12" s="10">
        <v>9</v>
      </c>
      <c r="L12" s="10">
        <f>LOOKUP(B12,$W$2:$Y$2,$W$3:$Y$3)</f>
        <v>10</v>
      </c>
      <c r="M12" s="10">
        <f t="shared" si="1"/>
        <v>10</v>
      </c>
      <c r="N12" s="10">
        <f t="shared" si="2"/>
        <v>10</v>
      </c>
      <c r="O12" s="10">
        <f t="shared" si="3"/>
        <v>1</v>
      </c>
      <c r="P12" s="10">
        <f t="shared" si="4"/>
        <v>10</v>
      </c>
      <c r="Q12" s="10">
        <f t="shared" si="5"/>
        <v>5</v>
      </c>
      <c r="R12" s="10">
        <f t="shared" si="6"/>
        <v>10</v>
      </c>
      <c r="S12" s="10">
        <f t="shared" si="7"/>
        <v>1</v>
      </c>
      <c r="T12" s="3">
        <f t="shared" si="8"/>
        <v>57</v>
      </c>
      <c r="U12" s="3"/>
      <c r="V12" s="2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</row>
    <row r="13" spans="1:63" ht="12.75">
      <c r="A13" s="10">
        <v>10</v>
      </c>
      <c r="B13" s="18">
        <v>2</v>
      </c>
      <c r="C13" s="18">
        <v>1</v>
      </c>
      <c r="D13" s="18">
        <v>1</v>
      </c>
      <c r="E13" s="18">
        <v>3</v>
      </c>
      <c r="F13" s="18">
        <v>3</v>
      </c>
      <c r="G13" s="18">
        <v>2</v>
      </c>
      <c r="H13" s="18">
        <v>2</v>
      </c>
      <c r="I13" s="18">
        <v>1</v>
      </c>
      <c r="J13" s="3"/>
      <c r="K13" s="10">
        <v>10</v>
      </c>
      <c r="L13" s="10">
        <f t="shared" si="0"/>
        <v>5</v>
      </c>
      <c r="M13" s="10">
        <f t="shared" si="1"/>
        <v>5</v>
      </c>
      <c r="N13" s="10">
        <f t="shared" si="2"/>
        <v>1</v>
      </c>
      <c r="O13" s="10">
        <f t="shared" si="3"/>
        <v>5</v>
      </c>
      <c r="P13" s="10">
        <f t="shared" si="4"/>
        <v>10</v>
      </c>
      <c r="Q13" s="10">
        <f t="shared" si="5"/>
        <v>5</v>
      </c>
      <c r="R13" s="10">
        <f t="shared" si="6"/>
        <v>5</v>
      </c>
      <c r="S13" s="10">
        <f t="shared" si="7"/>
        <v>1</v>
      </c>
      <c r="T13" s="3">
        <f t="shared" si="8"/>
        <v>37</v>
      </c>
      <c r="U13" s="3"/>
      <c r="V13" s="2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</row>
    <row r="14" spans="1:63" ht="12.75">
      <c r="A14" s="10">
        <v>11</v>
      </c>
      <c r="B14" s="18">
        <v>2</v>
      </c>
      <c r="C14" s="18">
        <v>1</v>
      </c>
      <c r="D14" s="18">
        <v>2</v>
      </c>
      <c r="E14" s="18">
        <v>1</v>
      </c>
      <c r="F14" s="18">
        <v>1</v>
      </c>
      <c r="G14" s="18">
        <v>3</v>
      </c>
      <c r="H14" s="18">
        <v>3</v>
      </c>
      <c r="I14" s="18">
        <v>2</v>
      </c>
      <c r="J14" s="3"/>
      <c r="K14" s="10">
        <v>11</v>
      </c>
      <c r="L14" s="10">
        <f>LOOKUP(B14,$W$2:$Y$2,$W$3:$Y$3)</f>
        <v>5</v>
      </c>
      <c r="M14" s="10">
        <f t="shared" si="1"/>
        <v>5</v>
      </c>
      <c r="N14" s="10">
        <f t="shared" si="2"/>
        <v>5</v>
      </c>
      <c r="O14" s="10">
        <f t="shared" si="3"/>
        <v>1</v>
      </c>
      <c r="P14" s="10">
        <f t="shared" si="4"/>
        <v>5</v>
      </c>
      <c r="Q14" s="10">
        <f t="shared" si="5"/>
        <v>1</v>
      </c>
      <c r="R14" s="10">
        <f t="shared" si="6"/>
        <v>1</v>
      </c>
      <c r="S14" s="10">
        <f t="shared" si="7"/>
        <v>1</v>
      </c>
      <c r="T14" s="3">
        <f t="shared" si="8"/>
        <v>24</v>
      </c>
      <c r="U14" s="3"/>
      <c r="V14" s="2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</row>
    <row r="15" spans="1:63" ht="12.75">
      <c r="A15" s="10">
        <v>12</v>
      </c>
      <c r="B15" s="18">
        <v>2</v>
      </c>
      <c r="C15" s="18">
        <v>1</v>
      </c>
      <c r="D15" s="18">
        <v>3</v>
      </c>
      <c r="E15" s="18">
        <v>2</v>
      </c>
      <c r="F15" s="18">
        <v>2</v>
      </c>
      <c r="G15" s="18">
        <v>1</v>
      </c>
      <c r="H15" s="18">
        <v>1</v>
      </c>
      <c r="I15" s="18">
        <v>3</v>
      </c>
      <c r="J15" s="3"/>
      <c r="K15" s="10">
        <v>12</v>
      </c>
      <c r="L15" s="10">
        <f t="shared" si="0"/>
        <v>5</v>
      </c>
      <c r="M15" s="10">
        <f t="shared" si="1"/>
        <v>5</v>
      </c>
      <c r="N15" s="10">
        <f t="shared" si="2"/>
        <v>10</v>
      </c>
      <c r="O15" s="10">
        <f t="shared" si="3"/>
        <v>10</v>
      </c>
      <c r="P15" s="10">
        <f t="shared" si="4"/>
        <v>1</v>
      </c>
      <c r="Q15" s="10">
        <f t="shared" si="5"/>
        <v>5</v>
      </c>
      <c r="R15" s="10">
        <f t="shared" si="6"/>
        <v>10</v>
      </c>
      <c r="S15" s="10">
        <f t="shared" si="7"/>
        <v>5</v>
      </c>
      <c r="T15" s="3">
        <f t="shared" si="8"/>
        <v>51</v>
      </c>
      <c r="U15" s="3"/>
      <c r="V15" s="2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</row>
    <row r="16" spans="1:63" ht="12.75">
      <c r="A16" s="10">
        <v>13</v>
      </c>
      <c r="B16" s="18">
        <v>2</v>
      </c>
      <c r="C16" s="18">
        <v>2</v>
      </c>
      <c r="D16" s="18">
        <v>1</v>
      </c>
      <c r="E16" s="18">
        <v>2</v>
      </c>
      <c r="F16" s="18">
        <v>3</v>
      </c>
      <c r="G16" s="18">
        <v>1</v>
      </c>
      <c r="H16" s="18">
        <v>3</v>
      </c>
      <c r="I16" s="18">
        <v>2</v>
      </c>
      <c r="J16" s="3"/>
      <c r="K16" s="10">
        <v>13</v>
      </c>
      <c r="L16" s="10">
        <f t="shared" si="0"/>
        <v>5</v>
      </c>
      <c r="M16" s="10">
        <f t="shared" si="1"/>
        <v>10</v>
      </c>
      <c r="N16" s="10">
        <f t="shared" si="2"/>
        <v>1</v>
      </c>
      <c r="O16" s="10">
        <f t="shared" si="3"/>
        <v>10</v>
      </c>
      <c r="P16" s="10">
        <f t="shared" si="4"/>
        <v>10</v>
      </c>
      <c r="Q16" s="10">
        <f t="shared" si="5"/>
        <v>5</v>
      </c>
      <c r="R16" s="10">
        <f t="shared" si="6"/>
        <v>1</v>
      </c>
      <c r="S16" s="10">
        <f t="shared" si="7"/>
        <v>1</v>
      </c>
      <c r="T16" s="3">
        <f t="shared" si="8"/>
        <v>43</v>
      </c>
      <c r="U16" s="3"/>
      <c r="V16" s="2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</row>
    <row r="17" spans="1:63" ht="12.75">
      <c r="A17" s="10">
        <v>14</v>
      </c>
      <c r="B17" s="18">
        <v>2</v>
      </c>
      <c r="C17" s="18">
        <v>2</v>
      </c>
      <c r="D17" s="18">
        <v>2</v>
      </c>
      <c r="E17" s="18">
        <v>3</v>
      </c>
      <c r="F17" s="18">
        <v>1</v>
      </c>
      <c r="G17" s="18">
        <v>2</v>
      </c>
      <c r="H17" s="18">
        <v>1</v>
      </c>
      <c r="I17" s="18">
        <v>3</v>
      </c>
      <c r="J17" s="3"/>
      <c r="K17" s="10">
        <v>14</v>
      </c>
      <c r="L17" s="10">
        <f t="shared" si="0"/>
        <v>5</v>
      </c>
      <c r="M17" s="10">
        <f t="shared" si="1"/>
        <v>10</v>
      </c>
      <c r="N17" s="10">
        <f t="shared" si="2"/>
        <v>5</v>
      </c>
      <c r="O17" s="10">
        <f t="shared" si="3"/>
        <v>5</v>
      </c>
      <c r="P17" s="10">
        <f t="shared" si="4"/>
        <v>5</v>
      </c>
      <c r="Q17" s="10">
        <f t="shared" si="5"/>
        <v>5</v>
      </c>
      <c r="R17" s="10">
        <f t="shared" si="6"/>
        <v>10</v>
      </c>
      <c r="S17" s="10">
        <f t="shared" si="7"/>
        <v>5</v>
      </c>
      <c r="T17" s="3">
        <f t="shared" si="8"/>
        <v>50</v>
      </c>
      <c r="U17" s="3"/>
      <c r="V17" s="2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</row>
    <row r="18" spans="1:63" ht="12.75">
      <c r="A18" s="10">
        <v>15</v>
      </c>
      <c r="B18" s="18">
        <v>2</v>
      </c>
      <c r="C18" s="18">
        <v>2</v>
      </c>
      <c r="D18" s="18">
        <v>3</v>
      </c>
      <c r="E18" s="18">
        <v>1</v>
      </c>
      <c r="F18" s="18">
        <v>2</v>
      </c>
      <c r="G18" s="18">
        <v>3</v>
      </c>
      <c r="H18" s="18">
        <v>2</v>
      </c>
      <c r="I18" s="18">
        <v>1</v>
      </c>
      <c r="J18" s="3"/>
      <c r="K18" s="10">
        <v>15</v>
      </c>
      <c r="L18" s="10">
        <f t="shared" si="0"/>
        <v>5</v>
      </c>
      <c r="M18" s="10">
        <f t="shared" si="1"/>
        <v>10</v>
      </c>
      <c r="N18" s="10">
        <f t="shared" si="2"/>
        <v>10</v>
      </c>
      <c r="O18" s="10">
        <f t="shared" si="3"/>
        <v>1</v>
      </c>
      <c r="P18" s="10">
        <f t="shared" si="4"/>
        <v>1</v>
      </c>
      <c r="Q18" s="10">
        <f t="shared" si="5"/>
        <v>1</v>
      </c>
      <c r="R18" s="10">
        <f t="shared" si="6"/>
        <v>5</v>
      </c>
      <c r="S18" s="10">
        <f t="shared" si="7"/>
        <v>1</v>
      </c>
      <c r="T18" s="3">
        <f t="shared" si="8"/>
        <v>34</v>
      </c>
      <c r="U18" s="3"/>
      <c r="V18" s="2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 spans="1:63" ht="12.75">
      <c r="A19" s="10">
        <v>16</v>
      </c>
      <c r="B19" s="18">
        <v>2</v>
      </c>
      <c r="C19" s="18">
        <v>3</v>
      </c>
      <c r="D19" s="18">
        <v>1</v>
      </c>
      <c r="E19" s="18">
        <v>3</v>
      </c>
      <c r="F19" s="18">
        <v>2</v>
      </c>
      <c r="G19" s="18">
        <v>3</v>
      </c>
      <c r="H19" s="18">
        <v>1</v>
      </c>
      <c r="I19" s="18">
        <v>2</v>
      </c>
      <c r="J19" s="3"/>
      <c r="K19" s="10">
        <v>16</v>
      </c>
      <c r="L19" s="10">
        <f t="shared" si="0"/>
        <v>5</v>
      </c>
      <c r="M19" s="10">
        <f t="shared" si="1"/>
        <v>10</v>
      </c>
      <c r="N19" s="10">
        <f t="shared" si="2"/>
        <v>1</v>
      </c>
      <c r="O19" s="10">
        <f t="shared" si="3"/>
        <v>5</v>
      </c>
      <c r="P19" s="10">
        <f t="shared" si="4"/>
        <v>1</v>
      </c>
      <c r="Q19" s="10">
        <f t="shared" si="5"/>
        <v>1</v>
      </c>
      <c r="R19" s="10">
        <f t="shared" si="6"/>
        <v>10</v>
      </c>
      <c r="S19" s="10">
        <f t="shared" si="7"/>
        <v>1</v>
      </c>
      <c r="T19" s="3">
        <f t="shared" si="8"/>
        <v>34</v>
      </c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 spans="1:63" ht="12.75">
      <c r="A20" s="10">
        <v>17</v>
      </c>
      <c r="B20" s="18">
        <v>2</v>
      </c>
      <c r="C20" s="18">
        <v>3</v>
      </c>
      <c r="D20" s="18">
        <v>2</v>
      </c>
      <c r="E20" s="18">
        <v>1</v>
      </c>
      <c r="F20" s="18">
        <v>3</v>
      </c>
      <c r="G20" s="18">
        <v>1</v>
      </c>
      <c r="H20" s="18">
        <v>2</v>
      </c>
      <c r="I20" s="18">
        <v>3</v>
      </c>
      <c r="J20" s="3"/>
      <c r="K20" s="10">
        <v>17</v>
      </c>
      <c r="L20" s="10">
        <f t="shared" si="0"/>
        <v>5</v>
      </c>
      <c r="M20" s="10">
        <f t="shared" si="1"/>
        <v>10</v>
      </c>
      <c r="N20" s="10">
        <f t="shared" si="2"/>
        <v>5</v>
      </c>
      <c r="O20" s="10">
        <f t="shared" si="3"/>
        <v>1</v>
      </c>
      <c r="P20" s="10">
        <f t="shared" si="4"/>
        <v>10</v>
      </c>
      <c r="Q20" s="10">
        <f t="shared" si="5"/>
        <v>5</v>
      </c>
      <c r="R20" s="10">
        <f t="shared" si="6"/>
        <v>5</v>
      </c>
      <c r="S20" s="10">
        <f t="shared" si="7"/>
        <v>5</v>
      </c>
      <c r="T20" s="3">
        <f t="shared" si="8"/>
        <v>46</v>
      </c>
      <c r="U20" s="3"/>
      <c r="V20" s="2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</row>
    <row r="21" spans="1:63" ht="12.75">
      <c r="A21" s="10">
        <v>18</v>
      </c>
      <c r="B21" s="10">
        <v>2</v>
      </c>
      <c r="C21" s="10">
        <v>3</v>
      </c>
      <c r="D21" s="10">
        <v>3</v>
      </c>
      <c r="E21" s="10">
        <v>2</v>
      </c>
      <c r="F21" s="10">
        <v>1</v>
      </c>
      <c r="G21" s="10">
        <v>2</v>
      </c>
      <c r="H21" s="10">
        <v>3</v>
      </c>
      <c r="I21" s="10">
        <v>1</v>
      </c>
      <c r="J21" s="3"/>
      <c r="K21" s="10">
        <v>18</v>
      </c>
      <c r="L21" s="10">
        <f t="shared" si="0"/>
        <v>5</v>
      </c>
      <c r="M21" s="10">
        <f t="shared" si="1"/>
        <v>10</v>
      </c>
      <c r="N21" s="10">
        <f t="shared" si="2"/>
        <v>10</v>
      </c>
      <c r="O21" s="10">
        <f t="shared" si="3"/>
        <v>10</v>
      </c>
      <c r="P21" s="10">
        <f t="shared" si="4"/>
        <v>5</v>
      </c>
      <c r="Q21" s="10">
        <f t="shared" si="5"/>
        <v>5</v>
      </c>
      <c r="R21" s="10">
        <f t="shared" si="6"/>
        <v>1</v>
      </c>
      <c r="S21" s="10">
        <f t="shared" si="7"/>
        <v>1</v>
      </c>
      <c r="T21" s="3">
        <f t="shared" si="8"/>
        <v>47</v>
      </c>
      <c r="U21" s="3"/>
      <c r="V21" s="2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6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219">
        <f>AVERAGE(T4:T21)</f>
        <v>43.166666666666664</v>
      </c>
      <c r="U22" s="3"/>
      <c r="V22" s="2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1:6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2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</row>
    <row r="24" spans="1:63" ht="12.75">
      <c r="A24" s="9"/>
      <c r="B24" s="232" t="s">
        <v>13</v>
      </c>
      <c r="C24" s="233"/>
      <c r="D24" s="233"/>
      <c r="E24" s="233"/>
      <c r="F24" s="233"/>
      <c r="G24" s="233"/>
      <c r="H24" s="233"/>
      <c r="I24" s="234"/>
      <c r="J24" s="3"/>
      <c r="K24" s="9"/>
      <c r="L24" s="232" t="s">
        <v>13</v>
      </c>
      <c r="M24" s="233"/>
      <c r="N24" s="233"/>
      <c r="O24" s="233"/>
      <c r="P24" s="233"/>
      <c r="Q24" s="233"/>
      <c r="R24" s="233"/>
      <c r="S24" s="234"/>
      <c r="T24" s="3"/>
      <c r="U24" s="3"/>
      <c r="V24" s="2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</row>
    <row r="25" spans="1:63" ht="12.75">
      <c r="A25" s="9" t="s">
        <v>2</v>
      </c>
      <c r="B25" s="10" t="s">
        <v>176</v>
      </c>
      <c r="C25" s="10" t="s">
        <v>210</v>
      </c>
      <c r="D25" s="10" t="s">
        <v>211</v>
      </c>
      <c r="E25" s="10" t="s">
        <v>212</v>
      </c>
      <c r="F25" s="10" t="s">
        <v>213</v>
      </c>
      <c r="G25" s="10" t="s">
        <v>214</v>
      </c>
      <c r="H25" s="10" t="s">
        <v>215</v>
      </c>
      <c r="I25" s="10" t="s">
        <v>216</v>
      </c>
      <c r="J25" s="3"/>
      <c r="K25" s="9" t="s">
        <v>2</v>
      </c>
      <c r="L25" s="10" t="s">
        <v>176</v>
      </c>
      <c r="M25" s="10" t="s">
        <v>210</v>
      </c>
      <c r="N25" s="10" t="s">
        <v>211</v>
      </c>
      <c r="O25" s="10" t="s">
        <v>212</v>
      </c>
      <c r="P25" s="10" t="s">
        <v>213</v>
      </c>
      <c r="Q25" s="10" t="s">
        <v>214</v>
      </c>
      <c r="R25" s="10" t="s">
        <v>215</v>
      </c>
      <c r="S25" s="10" t="s">
        <v>216</v>
      </c>
      <c r="T25" s="3"/>
      <c r="U25" s="3"/>
      <c r="V25" s="2"/>
      <c r="W25" s="3"/>
      <c r="X25" s="3"/>
      <c r="Y25" s="3"/>
      <c r="Z25" s="3"/>
      <c r="AA25" s="11" t="s">
        <v>14</v>
      </c>
      <c r="AB25" s="12">
        <v>1</v>
      </c>
      <c r="AC25" s="12">
        <v>2</v>
      </c>
      <c r="AD25" s="12">
        <v>3</v>
      </c>
      <c r="AE25" s="10" t="s">
        <v>15</v>
      </c>
      <c r="AF25" s="3"/>
      <c r="AG25" s="3"/>
      <c r="AH25" s="11" t="s">
        <v>180</v>
      </c>
      <c r="AI25" s="10" t="s">
        <v>181</v>
      </c>
      <c r="AJ25" s="10"/>
      <c r="AK25" s="10" t="s">
        <v>217</v>
      </c>
      <c r="AL25" s="10" t="s">
        <v>218</v>
      </c>
      <c r="AM25" s="10" t="s">
        <v>219</v>
      </c>
      <c r="AN25" s="10"/>
      <c r="AO25" s="10" t="s">
        <v>220</v>
      </c>
      <c r="AP25" s="10" t="s">
        <v>221</v>
      </c>
      <c r="AQ25" s="10" t="s">
        <v>222</v>
      </c>
      <c r="AR25" s="10"/>
      <c r="AS25" s="13" t="s">
        <v>223</v>
      </c>
      <c r="AT25" s="13" t="s">
        <v>224</v>
      </c>
      <c r="AU25" s="13" t="s">
        <v>225</v>
      </c>
      <c r="AV25" s="13"/>
      <c r="AW25" s="13" t="s">
        <v>226</v>
      </c>
      <c r="AX25" s="13" t="s">
        <v>227</v>
      </c>
      <c r="AY25" s="13" t="s">
        <v>228</v>
      </c>
      <c r="AZ25" s="13"/>
      <c r="BA25" s="13" t="s">
        <v>229</v>
      </c>
      <c r="BB25" s="13" t="s">
        <v>230</v>
      </c>
      <c r="BC25" s="13" t="s">
        <v>231</v>
      </c>
      <c r="BD25" s="13"/>
      <c r="BE25" s="13" t="s">
        <v>232</v>
      </c>
      <c r="BF25" s="13" t="s">
        <v>233</v>
      </c>
      <c r="BG25" s="13" t="s">
        <v>234</v>
      </c>
      <c r="BH25" s="13"/>
      <c r="BI25" s="13" t="s">
        <v>235</v>
      </c>
      <c r="BJ25" s="13" t="s">
        <v>236</v>
      </c>
      <c r="BK25" s="13" t="s">
        <v>237</v>
      </c>
    </row>
    <row r="26" spans="1:63" ht="12.75">
      <c r="A26" s="10">
        <v>1</v>
      </c>
      <c r="B26" s="18">
        <v>1</v>
      </c>
      <c r="C26" s="18">
        <v>1</v>
      </c>
      <c r="D26" s="18">
        <v>1</v>
      </c>
      <c r="E26" s="18">
        <v>1</v>
      </c>
      <c r="F26" s="18">
        <v>1</v>
      </c>
      <c r="G26" s="18">
        <v>1</v>
      </c>
      <c r="H26" s="18">
        <v>1</v>
      </c>
      <c r="I26" s="18">
        <v>1</v>
      </c>
      <c r="J26" s="3"/>
      <c r="K26" s="10">
        <v>1</v>
      </c>
      <c r="L26" s="10">
        <f>LOOKUP(B26,$W$2:$Y$2,$W$3:$Y$3)</f>
        <v>10</v>
      </c>
      <c r="M26" s="10">
        <f>LOOKUP(C26,$W$2:$Y$2,$W$10:$Y$10)</f>
        <v>1</v>
      </c>
      <c r="N26" s="10">
        <f>LOOKUP(D26,$W$2:$Y$2,$W$9:$Y$9)</f>
        <v>10</v>
      </c>
      <c r="O26" s="10">
        <f>LOOKUP(E26,$W$2:$Y$2,$W$4:$Y$4)</f>
        <v>5</v>
      </c>
      <c r="P26" s="10">
        <f>LOOKUP(F26,$W$2:$Y$2,$W$8:$Y$8)</f>
        <v>5</v>
      </c>
      <c r="Q26" s="10">
        <f>LOOKUP(G26,$W$2:$Y$2,$W$6:$Y$6)</f>
        <v>1</v>
      </c>
      <c r="R26" s="10">
        <f>LOOKUP(H26,$W$2:$Y$2,$W$7:$Y$7)</f>
        <v>5</v>
      </c>
      <c r="S26" s="10">
        <f>LOOKUP(I26,$W$2:$Y$2,$W$5:$Y$5)</f>
        <v>1</v>
      </c>
      <c r="T26" s="3">
        <f t="shared" si="8"/>
        <v>38</v>
      </c>
      <c r="U26" s="3"/>
      <c r="V26" s="2"/>
      <c r="W26" s="3"/>
      <c r="X26" s="3"/>
      <c r="Y26" s="3"/>
      <c r="Z26" s="3"/>
      <c r="AA26" s="11" t="s">
        <v>176</v>
      </c>
      <c r="AB26" s="214">
        <f>AVERAGE(T26:T34)</f>
        <v>45.666666666666664</v>
      </c>
      <c r="AC26" s="214">
        <f>AVERAGE(T35:T43)</f>
        <v>40.666666666666664</v>
      </c>
      <c r="AD26" s="215" t="s">
        <v>0</v>
      </c>
      <c r="AE26" s="216">
        <f>AVERAGE(AB26:AC26)</f>
        <v>43.166666666666664</v>
      </c>
      <c r="AF26" s="3"/>
      <c r="AG26" s="3"/>
      <c r="AH26" s="217">
        <f>AB26</f>
        <v>45.666666666666664</v>
      </c>
      <c r="AI26" s="218">
        <f>AB26</f>
        <v>45.666666666666664</v>
      </c>
      <c r="AJ26" s="218"/>
      <c r="AK26" s="218">
        <f>AB27</f>
        <v>41.833333333333336</v>
      </c>
      <c r="AL26" s="218">
        <f>AC27</f>
        <v>41.833333333333336</v>
      </c>
      <c r="AM26" s="218">
        <f>AD27</f>
        <v>45.833333333333336</v>
      </c>
      <c r="AN26" s="218"/>
      <c r="AO26" s="218">
        <f>AB28</f>
        <v>47.833333333333336</v>
      </c>
      <c r="AP26" s="218">
        <f>AC28</f>
        <v>42.833333333333336</v>
      </c>
      <c r="AQ26" s="218">
        <f>AD28</f>
        <v>38.833333333333336</v>
      </c>
      <c r="AR26" s="218"/>
      <c r="AS26" s="218">
        <f>AB29</f>
        <v>39.833333333333336</v>
      </c>
      <c r="AT26" s="218">
        <f>AC29</f>
        <v>44.833333333333336</v>
      </c>
      <c r="AU26" s="218">
        <f>AD29</f>
        <v>44.833333333333336</v>
      </c>
      <c r="AV26" s="218"/>
      <c r="AW26" s="218">
        <f>AB30</f>
        <v>44.5</v>
      </c>
      <c r="AX26" s="218">
        <f>AC30</f>
        <v>44.5</v>
      </c>
      <c r="AY26" s="218">
        <f>AD30</f>
        <v>40.5</v>
      </c>
      <c r="AZ26" s="218"/>
      <c r="BA26" s="218">
        <f>AB31</f>
        <v>38.833333333333336</v>
      </c>
      <c r="BB26" s="218">
        <f>AC31</f>
        <v>47.833333333333336</v>
      </c>
      <c r="BC26" s="218">
        <f>AD31</f>
        <v>42.833333333333336</v>
      </c>
      <c r="BD26" s="218"/>
      <c r="BE26" s="218">
        <f>AB32</f>
        <v>42.833333333333336</v>
      </c>
      <c r="BF26" s="218">
        <f>AC32</f>
        <v>38.833333333333336</v>
      </c>
      <c r="BG26" s="218">
        <f>AD32</f>
        <v>47.833333333333336</v>
      </c>
      <c r="BH26" s="218"/>
      <c r="BI26" s="218">
        <f>AB33</f>
        <v>38.833333333333336</v>
      </c>
      <c r="BJ26" s="218">
        <f>AC33</f>
        <v>42.833333333333336</v>
      </c>
      <c r="BK26" s="218">
        <f>AD33</f>
        <v>47.833333333333336</v>
      </c>
    </row>
    <row r="27" spans="1:63" ht="12.75">
      <c r="A27" s="10">
        <v>2</v>
      </c>
      <c r="B27" s="18">
        <v>1</v>
      </c>
      <c r="C27" s="18">
        <v>1</v>
      </c>
      <c r="D27" s="18">
        <v>2</v>
      </c>
      <c r="E27" s="18">
        <v>2</v>
      </c>
      <c r="F27" s="18">
        <v>2</v>
      </c>
      <c r="G27" s="18">
        <v>2</v>
      </c>
      <c r="H27" s="18">
        <v>2</v>
      </c>
      <c r="I27" s="18">
        <v>2</v>
      </c>
      <c r="J27" s="3"/>
      <c r="K27" s="10">
        <v>2</v>
      </c>
      <c r="L27" s="10">
        <f aca="true" t="shared" si="10" ref="L27:L43">LOOKUP(B27,$W$2:$Y$2,$W$3:$Y$3)</f>
        <v>10</v>
      </c>
      <c r="M27" s="10">
        <f aca="true" t="shared" si="11" ref="M27:M43">LOOKUP(C27,$W$2:$Y$2,$W$10:$Y$10)</f>
        <v>1</v>
      </c>
      <c r="N27" s="10">
        <f aca="true" t="shared" si="12" ref="N27:N43">LOOKUP(D27,$W$2:$Y$2,$W$9:$Y$9)</f>
        <v>5</v>
      </c>
      <c r="O27" s="10">
        <f aca="true" t="shared" si="13" ref="O27:O43">LOOKUP(E27,$W$2:$Y$2,$W$4:$Y$4)</f>
        <v>10</v>
      </c>
      <c r="P27" s="10">
        <f aca="true" t="shared" si="14" ref="P27:P43">LOOKUP(F27,$W$2:$Y$2,$W$8:$Y$8)</f>
        <v>5</v>
      </c>
      <c r="Q27" s="10">
        <f aca="true" t="shared" si="15" ref="Q27:Q43">LOOKUP(G27,$W$2:$Y$2,$W$6:$Y$6)</f>
        <v>10</v>
      </c>
      <c r="R27" s="10">
        <f aca="true" t="shared" si="16" ref="R27:R43">LOOKUP(H27,$W$2:$Y$2,$W$7:$Y$7)</f>
        <v>1</v>
      </c>
      <c r="S27" s="10">
        <f aca="true" t="shared" si="17" ref="S27:S43">LOOKUP(I27,$W$2:$Y$2,$W$5:$Y$5)</f>
        <v>5</v>
      </c>
      <c r="T27" s="3">
        <f t="shared" si="8"/>
        <v>47</v>
      </c>
      <c r="U27" s="3"/>
      <c r="V27" s="2"/>
      <c r="W27" s="3"/>
      <c r="X27" s="3"/>
      <c r="Y27" s="3"/>
      <c r="Z27" s="3"/>
      <c r="AA27" s="11" t="s">
        <v>170</v>
      </c>
      <c r="AB27" s="214">
        <f>(T26+T27+T28+T35+T36+T37)/6</f>
        <v>41.833333333333336</v>
      </c>
      <c r="AC27" s="214">
        <f>(T29+T30+T31+T38+T39+T40)/6</f>
        <v>41.833333333333336</v>
      </c>
      <c r="AD27" s="214">
        <f>(T32+T33+T34+T41+T42+T43)/6</f>
        <v>45.833333333333336</v>
      </c>
      <c r="AE27" s="216">
        <f>AVERAGE(AB27:AD27)</f>
        <v>43.166666666666664</v>
      </c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</row>
    <row r="28" spans="1:63" ht="12.75">
      <c r="A28" s="10">
        <v>3</v>
      </c>
      <c r="B28" s="18">
        <v>1</v>
      </c>
      <c r="C28" s="18">
        <v>1</v>
      </c>
      <c r="D28" s="18">
        <v>3</v>
      </c>
      <c r="E28" s="18">
        <v>3</v>
      </c>
      <c r="F28" s="18">
        <v>3</v>
      </c>
      <c r="G28" s="18">
        <v>3</v>
      </c>
      <c r="H28" s="18">
        <v>3</v>
      </c>
      <c r="I28" s="18">
        <v>3</v>
      </c>
      <c r="J28" s="3"/>
      <c r="K28" s="10">
        <v>3</v>
      </c>
      <c r="L28" s="10">
        <f t="shared" si="10"/>
        <v>10</v>
      </c>
      <c r="M28" s="10">
        <f t="shared" si="11"/>
        <v>1</v>
      </c>
      <c r="N28" s="10">
        <f t="shared" si="12"/>
        <v>1</v>
      </c>
      <c r="O28" s="10">
        <f t="shared" si="13"/>
        <v>10</v>
      </c>
      <c r="P28" s="10">
        <f t="shared" si="14"/>
        <v>1</v>
      </c>
      <c r="Q28" s="10">
        <f t="shared" si="15"/>
        <v>5</v>
      </c>
      <c r="R28" s="10">
        <f t="shared" si="16"/>
        <v>10</v>
      </c>
      <c r="S28" s="10">
        <f t="shared" si="17"/>
        <v>10</v>
      </c>
      <c r="T28" s="3">
        <f t="shared" si="8"/>
        <v>48</v>
      </c>
      <c r="U28" s="3"/>
      <c r="V28" s="2"/>
      <c r="W28" s="3"/>
      <c r="X28" s="3"/>
      <c r="Y28" s="3"/>
      <c r="Z28" s="3"/>
      <c r="AA28" s="11" t="s">
        <v>169</v>
      </c>
      <c r="AB28" s="214">
        <f>(T26+T29+T32+T35+T38+T41)/6</f>
        <v>47.833333333333336</v>
      </c>
      <c r="AC28" s="214">
        <f>(T27+T30+T33+T36+T39+T42)/6</f>
        <v>42.833333333333336</v>
      </c>
      <c r="AD28" s="214">
        <f>(T28+T31+T34+T37+T40+T43)/6</f>
        <v>38.833333333333336</v>
      </c>
      <c r="AE28" s="216">
        <f aca="true" t="shared" si="18" ref="AE28:AE33">AVERAGE(AB28:AD28)</f>
        <v>43.166666666666664</v>
      </c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 spans="1:63" ht="12.75">
      <c r="A29" s="10">
        <v>4</v>
      </c>
      <c r="B29" s="18">
        <v>1</v>
      </c>
      <c r="C29" s="18">
        <v>2</v>
      </c>
      <c r="D29" s="18">
        <v>1</v>
      </c>
      <c r="E29" s="18">
        <v>1</v>
      </c>
      <c r="F29" s="18">
        <v>2</v>
      </c>
      <c r="G29" s="18">
        <v>2</v>
      </c>
      <c r="H29" s="18">
        <v>3</v>
      </c>
      <c r="I29" s="18">
        <v>3</v>
      </c>
      <c r="J29" s="3"/>
      <c r="K29" s="10">
        <v>4</v>
      </c>
      <c r="L29" s="10">
        <f t="shared" si="10"/>
        <v>10</v>
      </c>
      <c r="M29" s="10">
        <f t="shared" si="11"/>
        <v>1</v>
      </c>
      <c r="N29" s="10">
        <f t="shared" si="12"/>
        <v>10</v>
      </c>
      <c r="O29" s="10">
        <f t="shared" si="13"/>
        <v>5</v>
      </c>
      <c r="P29" s="10">
        <f t="shared" si="14"/>
        <v>5</v>
      </c>
      <c r="Q29" s="10">
        <f t="shared" si="15"/>
        <v>10</v>
      </c>
      <c r="R29" s="10">
        <f t="shared" si="16"/>
        <v>10</v>
      </c>
      <c r="S29" s="10">
        <f t="shared" si="17"/>
        <v>10</v>
      </c>
      <c r="T29" s="3">
        <f t="shared" si="8"/>
        <v>61</v>
      </c>
      <c r="U29" s="3"/>
      <c r="V29" s="2"/>
      <c r="W29" s="3"/>
      <c r="X29" s="3"/>
      <c r="Y29" s="3"/>
      <c r="Z29" s="3"/>
      <c r="AA29" s="11" t="s">
        <v>164</v>
      </c>
      <c r="AB29" s="214">
        <f>(T26+T29+T34+T36+T40+T42)/6</f>
        <v>39.833333333333336</v>
      </c>
      <c r="AC29" s="214">
        <f>(T27+T30+T32+T37+T38+T43)/6</f>
        <v>44.833333333333336</v>
      </c>
      <c r="AD29" s="214">
        <f>(T28+T31+T33+T35+T39+T41)/6</f>
        <v>44.833333333333336</v>
      </c>
      <c r="AE29" s="216">
        <f t="shared" si="18"/>
        <v>43.166666666666664</v>
      </c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</row>
    <row r="30" spans="1:63" ht="12.75">
      <c r="A30" s="10">
        <v>5</v>
      </c>
      <c r="B30" s="18">
        <v>1</v>
      </c>
      <c r="C30" s="18">
        <v>2</v>
      </c>
      <c r="D30" s="18">
        <v>2</v>
      </c>
      <c r="E30" s="18">
        <v>2</v>
      </c>
      <c r="F30" s="18">
        <v>3</v>
      </c>
      <c r="G30" s="18">
        <v>3</v>
      </c>
      <c r="H30" s="18">
        <v>1</v>
      </c>
      <c r="I30" s="18">
        <v>1</v>
      </c>
      <c r="J30" s="3"/>
      <c r="K30" s="10">
        <v>5</v>
      </c>
      <c r="L30" s="10">
        <f t="shared" si="10"/>
        <v>10</v>
      </c>
      <c r="M30" s="10">
        <f t="shared" si="11"/>
        <v>1</v>
      </c>
      <c r="N30" s="10">
        <f t="shared" si="12"/>
        <v>5</v>
      </c>
      <c r="O30" s="10">
        <f t="shared" si="13"/>
        <v>10</v>
      </c>
      <c r="P30" s="10">
        <f t="shared" si="14"/>
        <v>1</v>
      </c>
      <c r="Q30" s="10">
        <f t="shared" si="15"/>
        <v>5</v>
      </c>
      <c r="R30" s="10">
        <f t="shared" si="16"/>
        <v>5</v>
      </c>
      <c r="S30" s="10">
        <f t="shared" si="17"/>
        <v>1</v>
      </c>
      <c r="T30" s="3">
        <f t="shared" si="8"/>
        <v>38</v>
      </c>
      <c r="U30" s="3"/>
      <c r="V30" s="2"/>
      <c r="W30" s="3"/>
      <c r="X30" s="3"/>
      <c r="Y30" s="3"/>
      <c r="Z30" s="3"/>
      <c r="AA30" s="11" t="s">
        <v>168</v>
      </c>
      <c r="AB30" s="214">
        <f>(T26+T31+T32+T36+T39+T43)/6</f>
        <v>44.5</v>
      </c>
      <c r="AC30" s="214">
        <f>(T27+T29+T33+T37+T40+T41)/6</f>
        <v>44.5</v>
      </c>
      <c r="AD30" s="214">
        <f>(T28+T34+T30+T35+T38+T42)/6</f>
        <v>40.5</v>
      </c>
      <c r="AE30" s="216">
        <f t="shared" si="18"/>
        <v>43.166666666666664</v>
      </c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</row>
    <row r="31" spans="1:63" ht="12.75">
      <c r="A31" s="10">
        <v>6</v>
      </c>
      <c r="B31" s="18">
        <v>1</v>
      </c>
      <c r="C31" s="18">
        <v>2</v>
      </c>
      <c r="D31" s="18">
        <v>3</v>
      </c>
      <c r="E31" s="18">
        <v>3</v>
      </c>
      <c r="F31" s="18">
        <v>1</v>
      </c>
      <c r="G31" s="18">
        <v>1</v>
      </c>
      <c r="H31" s="18">
        <v>2</v>
      </c>
      <c r="I31" s="18">
        <v>2</v>
      </c>
      <c r="J31" s="3"/>
      <c r="K31" s="10">
        <v>6</v>
      </c>
      <c r="L31" s="10">
        <f t="shared" si="10"/>
        <v>10</v>
      </c>
      <c r="M31" s="10">
        <f t="shared" si="11"/>
        <v>1</v>
      </c>
      <c r="N31" s="10">
        <f t="shared" si="12"/>
        <v>1</v>
      </c>
      <c r="O31" s="10">
        <f t="shared" si="13"/>
        <v>10</v>
      </c>
      <c r="P31" s="10">
        <f t="shared" si="14"/>
        <v>5</v>
      </c>
      <c r="Q31" s="10">
        <f t="shared" si="15"/>
        <v>1</v>
      </c>
      <c r="R31" s="10">
        <f t="shared" si="16"/>
        <v>1</v>
      </c>
      <c r="S31" s="10">
        <f t="shared" si="17"/>
        <v>5</v>
      </c>
      <c r="T31" s="3">
        <f t="shared" si="8"/>
        <v>34</v>
      </c>
      <c r="U31" s="3"/>
      <c r="V31" s="2"/>
      <c r="W31" s="3"/>
      <c r="X31" s="3"/>
      <c r="Y31" s="3"/>
      <c r="Z31" s="3"/>
      <c r="AA31" s="11" t="s">
        <v>166</v>
      </c>
      <c r="AB31" s="214">
        <f>(T26+T31+T33+T37+T38+T42)/6</f>
        <v>38.833333333333336</v>
      </c>
      <c r="AC31" s="214">
        <f>(T27+T29+T34+T35+T39+T43)/6</f>
        <v>47.833333333333336</v>
      </c>
      <c r="AD31" s="214">
        <f>(T28+T30+T32+T36+T40+T41)/6</f>
        <v>42.833333333333336</v>
      </c>
      <c r="AE31" s="216">
        <f t="shared" si="18"/>
        <v>43.166666666666664</v>
      </c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</row>
    <row r="32" spans="1:63" ht="12.75">
      <c r="A32" s="10">
        <v>7</v>
      </c>
      <c r="B32" s="18">
        <v>1</v>
      </c>
      <c r="C32" s="18">
        <v>3</v>
      </c>
      <c r="D32" s="18">
        <v>1</v>
      </c>
      <c r="E32" s="18">
        <v>2</v>
      </c>
      <c r="F32" s="18">
        <v>1</v>
      </c>
      <c r="G32" s="18">
        <v>3</v>
      </c>
      <c r="H32" s="18">
        <v>2</v>
      </c>
      <c r="I32" s="18">
        <v>3</v>
      </c>
      <c r="J32" s="3"/>
      <c r="K32" s="10">
        <v>7</v>
      </c>
      <c r="L32" s="10">
        <f t="shared" si="10"/>
        <v>10</v>
      </c>
      <c r="M32" s="10">
        <f t="shared" si="11"/>
        <v>5</v>
      </c>
      <c r="N32" s="10">
        <f t="shared" si="12"/>
        <v>10</v>
      </c>
      <c r="O32" s="10">
        <f t="shared" si="13"/>
        <v>10</v>
      </c>
      <c r="P32" s="10">
        <f t="shared" si="14"/>
        <v>5</v>
      </c>
      <c r="Q32" s="10">
        <f t="shared" si="15"/>
        <v>5</v>
      </c>
      <c r="R32" s="10">
        <f t="shared" si="16"/>
        <v>1</v>
      </c>
      <c r="S32" s="10">
        <f t="shared" si="17"/>
        <v>10</v>
      </c>
      <c r="T32" s="3">
        <f t="shared" si="8"/>
        <v>56</v>
      </c>
      <c r="U32" s="3"/>
      <c r="V32" s="2"/>
      <c r="W32" s="3"/>
      <c r="X32" s="3"/>
      <c r="Y32" s="3"/>
      <c r="Z32" s="3"/>
      <c r="AA32" s="11" t="s">
        <v>167</v>
      </c>
      <c r="AB32" s="214">
        <f>(T26+T30+T34+T37+T39+T41)/6</f>
        <v>42.833333333333336</v>
      </c>
      <c r="AC32" s="214">
        <f>(T27+T31+T32+T35+T40+T42)/6</f>
        <v>38.833333333333336</v>
      </c>
      <c r="AD32" s="214">
        <f>(T28+T33+T29+T36+T38+T43)/6</f>
        <v>47.833333333333336</v>
      </c>
      <c r="AE32" s="216">
        <f t="shared" si="18"/>
        <v>43.166666666666664</v>
      </c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</row>
    <row r="33" spans="1:63" ht="12.75">
      <c r="A33" s="10">
        <v>8</v>
      </c>
      <c r="B33" s="18">
        <v>1</v>
      </c>
      <c r="C33" s="18">
        <v>3</v>
      </c>
      <c r="D33" s="18">
        <v>2</v>
      </c>
      <c r="E33" s="18">
        <v>3</v>
      </c>
      <c r="F33" s="18">
        <v>2</v>
      </c>
      <c r="G33" s="18">
        <v>1</v>
      </c>
      <c r="H33" s="18">
        <v>3</v>
      </c>
      <c r="I33" s="18">
        <v>1</v>
      </c>
      <c r="J33" s="3"/>
      <c r="K33" s="10">
        <v>8</v>
      </c>
      <c r="L33" s="10">
        <f t="shared" si="10"/>
        <v>10</v>
      </c>
      <c r="M33" s="10">
        <f t="shared" si="11"/>
        <v>5</v>
      </c>
      <c r="N33" s="10">
        <f t="shared" si="12"/>
        <v>5</v>
      </c>
      <c r="O33" s="10">
        <f t="shared" si="13"/>
        <v>10</v>
      </c>
      <c r="P33" s="10">
        <f t="shared" si="14"/>
        <v>5</v>
      </c>
      <c r="Q33" s="10">
        <f t="shared" si="15"/>
        <v>1</v>
      </c>
      <c r="R33" s="10">
        <f t="shared" si="16"/>
        <v>10</v>
      </c>
      <c r="S33" s="10">
        <f t="shared" si="17"/>
        <v>1</v>
      </c>
      <c r="T33" s="3">
        <f t="shared" si="8"/>
        <v>47</v>
      </c>
      <c r="U33" s="3"/>
      <c r="V33" s="2"/>
      <c r="W33" s="3"/>
      <c r="X33" s="3"/>
      <c r="Y33" s="3"/>
      <c r="Z33" s="3"/>
      <c r="AA33" s="11" t="s">
        <v>165</v>
      </c>
      <c r="AB33" s="214">
        <f>(T26+T30+T33+T35+T40+T43)/6</f>
        <v>38.833333333333336</v>
      </c>
      <c r="AC33" s="214">
        <f>(T27+T31+T34+T36+T38+T41)/6</f>
        <v>42.833333333333336</v>
      </c>
      <c r="AD33" s="214">
        <f>(T28+T29+T32+T37+T39+T42)/6</f>
        <v>47.833333333333336</v>
      </c>
      <c r="AE33" s="216">
        <f t="shared" si="18"/>
        <v>43.166666666666664</v>
      </c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</row>
    <row r="34" spans="1:63" ht="12.75">
      <c r="A34" s="10">
        <v>9</v>
      </c>
      <c r="B34" s="18">
        <v>1</v>
      </c>
      <c r="C34" s="18">
        <v>3</v>
      </c>
      <c r="D34" s="18">
        <v>3</v>
      </c>
      <c r="E34" s="18">
        <v>1</v>
      </c>
      <c r="F34" s="18">
        <v>3</v>
      </c>
      <c r="G34" s="18">
        <v>2</v>
      </c>
      <c r="H34" s="18">
        <v>1</v>
      </c>
      <c r="I34" s="18">
        <v>2</v>
      </c>
      <c r="J34" s="3"/>
      <c r="K34" s="10">
        <v>9</v>
      </c>
      <c r="L34" s="10">
        <f t="shared" si="10"/>
        <v>10</v>
      </c>
      <c r="M34" s="10">
        <f t="shared" si="11"/>
        <v>5</v>
      </c>
      <c r="N34" s="10">
        <f t="shared" si="12"/>
        <v>1</v>
      </c>
      <c r="O34" s="10">
        <f t="shared" si="13"/>
        <v>5</v>
      </c>
      <c r="P34" s="10">
        <f t="shared" si="14"/>
        <v>1</v>
      </c>
      <c r="Q34" s="10">
        <f t="shared" si="15"/>
        <v>10</v>
      </c>
      <c r="R34" s="10">
        <f t="shared" si="16"/>
        <v>5</v>
      </c>
      <c r="S34" s="10">
        <f t="shared" si="17"/>
        <v>5</v>
      </c>
      <c r="T34" s="3">
        <f t="shared" si="8"/>
        <v>42</v>
      </c>
      <c r="U34" s="3"/>
      <c r="V34" s="2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</row>
    <row r="35" spans="1:63" ht="12.75">
      <c r="A35" s="10">
        <v>10</v>
      </c>
      <c r="B35" s="18">
        <v>2</v>
      </c>
      <c r="C35" s="18">
        <v>1</v>
      </c>
      <c r="D35" s="18">
        <v>1</v>
      </c>
      <c r="E35" s="18">
        <v>3</v>
      </c>
      <c r="F35" s="18">
        <v>3</v>
      </c>
      <c r="G35" s="18">
        <v>2</v>
      </c>
      <c r="H35" s="18">
        <v>2</v>
      </c>
      <c r="I35" s="18">
        <v>1</v>
      </c>
      <c r="J35" s="3"/>
      <c r="K35" s="10">
        <v>10</v>
      </c>
      <c r="L35" s="10">
        <f t="shared" si="10"/>
        <v>5</v>
      </c>
      <c r="M35" s="10">
        <f t="shared" si="11"/>
        <v>1</v>
      </c>
      <c r="N35" s="10">
        <f t="shared" si="12"/>
        <v>10</v>
      </c>
      <c r="O35" s="10">
        <f t="shared" si="13"/>
        <v>10</v>
      </c>
      <c r="P35" s="10">
        <f t="shared" si="14"/>
        <v>1</v>
      </c>
      <c r="Q35" s="10">
        <f t="shared" si="15"/>
        <v>10</v>
      </c>
      <c r="R35" s="10">
        <f t="shared" si="16"/>
        <v>1</v>
      </c>
      <c r="S35" s="10">
        <f t="shared" si="17"/>
        <v>1</v>
      </c>
      <c r="T35" s="3">
        <f t="shared" si="8"/>
        <v>39</v>
      </c>
      <c r="U35" s="3"/>
      <c r="V35" s="2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</row>
    <row r="36" spans="1:63" ht="12.75">
      <c r="A36" s="10">
        <v>11</v>
      </c>
      <c r="B36" s="18">
        <v>2</v>
      </c>
      <c r="C36" s="18">
        <v>1</v>
      </c>
      <c r="D36" s="18">
        <v>2</v>
      </c>
      <c r="E36" s="18">
        <v>1</v>
      </c>
      <c r="F36" s="18">
        <v>1</v>
      </c>
      <c r="G36" s="18">
        <v>3</v>
      </c>
      <c r="H36" s="18">
        <v>3</v>
      </c>
      <c r="I36" s="18">
        <v>2</v>
      </c>
      <c r="J36" s="3"/>
      <c r="K36" s="10">
        <v>11</v>
      </c>
      <c r="L36" s="10">
        <f t="shared" si="10"/>
        <v>5</v>
      </c>
      <c r="M36" s="10">
        <f t="shared" si="11"/>
        <v>1</v>
      </c>
      <c r="N36" s="10">
        <f t="shared" si="12"/>
        <v>5</v>
      </c>
      <c r="O36" s="10">
        <f t="shared" si="13"/>
        <v>5</v>
      </c>
      <c r="P36" s="10">
        <f t="shared" si="14"/>
        <v>5</v>
      </c>
      <c r="Q36" s="10">
        <f t="shared" si="15"/>
        <v>5</v>
      </c>
      <c r="R36" s="10">
        <f t="shared" si="16"/>
        <v>10</v>
      </c>
      <c r="S36" s="10">
        <f t="shared" si="17"/>
        <v>5</v>
      </c>
      <c r="T36" s="3">
        <f t="shared" si="8"/>
        <v>41</v>
      </c>
      <c r="U36" s="3"/>
      <c r="V36" s="2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</row>
    <row r="37" spans="1:63" ht="12.75">
      <c r="A37" s="10">
        <v>12</v>
      </c>
      <c r="B37" s="18">
        <v>2</v>
      </c>
      <c r="C37" s="18">
        <v>1</v>
      </c>
      <c r="D37" s="18">
        <v>3</v>
      </c>
      <c r="E37" s="18">
        <v>2</v>
      </c>
      <c r="F37" s="18">
        <v>2</v>
      </c>
      <c r="G37" s="18">
        <v>1</v>
      </c>
      <c r="H37" s="18">
        <v>1</v>
      </c>
      <c r="I37" s="18">
        <v>3</v>
      </c>
      <c r="J37" s="3"/>
      <c r="K37" s="10">
        <v>12</v>
      </c>
      <c r="L37" s="10">
        <f t="shared" si="10"/>
        <v>5</v>
      </c>
      <c r="M37" s="10">
        <f t="shared" si="11"/>
        <v>1</v>
      </c>
      <c r="N37" s="10">
        <f t="shared" si="12"/>
        <v>1</v>
      </c>
      <c r="O37" s="10">
        <f t="shared" si="13"/>
        <v>10</v>
      </c>
      <c r="P37" s="10">
        <f t="shared" si="14"/>
        <v>5</v>
      </c>
      <c r="Q37" s="10">
        <f t="shared" si="15"/>
        <v>1</v>
      </c>
      <c r="R37" s="10">
        <f t="shared" si="16"/>
        <v>5</v>
      </c>
      <c r="S37" s="10">
        <f t="shared" si="17"/>
        <v>10</v>
      </c>
      <c r="T37" s="3">
        <f t="shared" si="8"/>
        <v>38</v>
      </c>
      <c r="U37" s="3"/>
      <c r="V37" s="2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</row>
    <row r="38" spans="1:63" ht="12.75">
      <c r="A38" s="10">
        <v>13</v>
      </c>
      <c r="B38" s="18">
        <v>2</v>
      </c>
      <c r="C38" s="18">
        <v>2</v>
      </c>
      <c r="D38" s="18">
        <v>1</v>
      </c>
      <c r="E38" s="18">
        <v>2</v>
      </c>
      <c r="F38" s="18">
        <v>3</v>
      </c>
      <c r="G38" s="18">
        <v>1</v>
      </c>
      <c r="H38" s="18">
        <v>3</v>
      </c>
      <c r="I38" s="18">
        <v>2</v>
      </c>
      <c r="J38" s="3"/>
      <c r="K38" s="10">
        <v>13</v>
      </c>
      <c r="L38" s="10">
        <f t="shared" si="10"/>
        <v>5</v>
      </c>
      <c r="M38" s="10">
        <f t="shared" si="11"/>
        <v>1</v>
      </c>
      <c r="N38" s="10">
        <f t="shared" si="12"/>
        <v>10</v>
      </c>
      <c r="O38" s="10">
        <f t="shared" si="13"/>
        <v>10</v>
      </c>
      <c r="P38" s="10">
        <f t="shared" si="14"/>
        <v>1</v>
      </c>
      <c r="Q38" s="10">
        <f t="shared" si="15"/>
        <v>1</v>
      </c>
      <c r="R38" s="10">
        <f t="shared" si="16"/>
        <v>10</v>
      </c>
      <c r="S38" s="10">
        <f t="shared" si="17"/>
        <v>5</v>
      </c>
      <c r="T38" s="3">
        <f t="shared" si="8"/>
        <v>43</v>
      </c>
      <c r="U38" s="3"/>
      <c r="V38" s="2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</row>
    <row r="39" spans="1:63" ht="12.75">
      <c r="A39" s="10">
        <v>14</v>
      </c>
      <c r="B39" s="18">
        <v>2</v>
      </c>
      <c r="C39" s="18">
        <v>2</v>
      </c>
      <c r="D39" s="18">
        <v>2</v>
      </c>
      <c r="E39" s="18">
        <v>3</v>
      </c>
      <c r="F39" s="18">
        <v>1</v>
      </c>
      <c r="G39" s="18">
        <v>2</v>
      </c>
      <c r="H39" s="18">
        <v>1</v>
      </c>
      <c r="I39" s="18">
        <v>3</v>
      </c>
      <c r="J39" s="3"/>
      <c r="K39" s="10">
        <v>14</v>
      </c>
      <c r="L39" s="10">
        <f t="shared" si="10"/>
        <v>5</v>
      </c>
      <c r="M39" s="10">
        <f t="shared" si="11"/>
        <v>1</v>
      </c>
      <c r="N39" s="10">
        <f t="shared" si="12"/>
        <v>5</v>
      </c>
      <c r="O39" s="10">
        <f t="shared" si="13"/>
        <v>10</v>
      </c>
      <c r="P39" s="10">
        <f t="shared" si="14"/>
        <v>5</v>
      </c>
      <c r="Q39" s="10">
        <f t="shared" si="15"/>
        <v>10</v>
      </c>
      <c r="R39" s="10">
        <f t="shared" si="16"/>
        <v>5</v>
      </c>
      <c r="S39" s="10">
        <f t="shared" si="17"/>
        <v>10</v>
      </c>
      <c r="T39" s="3">
        <f t="shared" si="8"/>
        <v>51</v>
      </c>
      <c r="U39" s="3"/>
      <c r="V39" s="2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</row>
    <row r="40" spans="1:63" ht="12.75">
      <c r="A40" s="10">
        <v>15</v>
      </c>
      <c r="B40" s="18">
        <v>2</v>
      </c>
      <c r="C40" s="18">
        <v>2</v>
      </c>
      <c r="D40" s="18">
        <v>3</v>
      </c>
      <c r="E40" s="18">
        <v>1</v>
      </c>
      <c r="F40" s="18">
        <v>2</v>
      </c>
      <c r="G40" s="18">
        <v>3</v>
      </c>
      <c r="H40" s="18">
        <v>2</v>
      </c>
      <c r="I40" s="18">
        <v>1</v>
      </c>
      <c r="J40" s="3"/>
      <c r="K40" s="10">
        <v>15</v>
      </c>
      <c r="L40" s="10">
        <f t="shared" si="10"/>
        <v>5</v>
      </c>
      <c r="M40" s="10">
        <f t="shared" si="11"/>
        <v>1</v>
      </c>
      <c r="N40" s="10">
        <f t="shared" si="12"/>
        <v>1</v>
      </c>
      <c r="O40" s="10">
        <f t="shared" si="13"/>
        <v>5</v>
      </c>
      <c r="P40" s="10">
        <f t="shared" si="14"/>
        <v>5</v>
      </c>
      <c r="Q40" s="10">
        <f t="shared" si="15"/>
        <v>5</v>
      </c>
      <c r="R40" s="10">
        <f t="shared" si="16"/>
        <v>1</v>
      </c>
      <c r="S40" s="10">
        <f t="shared" si="17"/>
        <v>1</v>
      </c>
      <c r="T40" s="3">
        <f t="shared" si="8"/>
        <v>24</v>
      </c>
      <c r="U40" s="3"/>
      <c r="V40" s="2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</row>
    <row r="41" spans="1:63" ht="12.75">
      <c r="A41" s="10">
        <v>16</v>
      </c>
      <c r="B41" s="18">
        <v>2</v>
      </c>
      <c r="C41" s="18">
        <v>3</v>
      </c>
      <c r="D41" s="18">
        <v>1</v>
      </c>
      <c r="E41" s="18">
        <v>3</v>
      </c>
      <c r="F41" s="18">
        <v>2</v>
      </c>
      <c r="G41" s="18">
        <v>3</v>
      </c>
      <c r="H41" s="18">
        <v>1</v>
      </c>
      <c r="I41" s="18">
        <v>2</v>
      </c>
      <c r="J41" s="3"/>
      <c r="K41" s="10">
        <v>16</v>
      </c>
      <c r="L41" s="10">
        <f t="shared" si="10"/>
        <v>5</v>
      </c>
      <c r="M41" s="10">
        <f t="shared" si="11"/>
        <v>5</v>
      </c>
      <c r="N41" s="10">
        <f t="shared" si="12"/>
        <v>10</v>
      </c>
      <c r="O41" s="10">
        <f t="shared" si="13"/>
        <v>10</v>
      </c>
      <c r="P41" s="10">
        <f t="shared" si="14"/>
        <v>5</v>
      </c>
      <c r="Q41" s="10">
        <f t="shared" si="15"/>
        <v>5</v>
      </c>
      <c r="R41" s="10">
        <f t="shared" si="16"/>
        <v>5</v>
      </c>
      <c r="S41" s="10">
        <f t="shared" si="17"/>
        <v>5</v>
      </c>
      <c r="T41" s="3">
        <f t="shared" si="8"/>
        <v>50</v>
      </c>
      <c r="U41" s="3"/>
      <c r="V41" s="2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</row>
    <row r="42" spans="1:63" ht="12.75">
      <c r="A42" s="10">
        <v>17</v>
      </c>
      <c r="B42" s="18">
        <v>2</v>
      </c>
      <c r="C42" s="18">
        <v>3</v>
      </c>
      <c r="D42" s="18">
        <v>2</v>
      </c>
      <c r="E42" s="18">
        <v>1</v>
      </c>
      <c r="F42" s="18">
        <v>3</v>
      </c>
      <c r="G42" s="18">
        <v>1</v>
      </c>
      <c r="H42" s="18">
        <v>2</v>
      </c>
      <c r="I42" s="18">
        <v>3</v>
      </c>
      <c r="J42" s="3"/>
      <c r="K42" s="10">
        <v>17</v>
      </c>
      <c r="L42" s="10">
        <f t="shared" si="10"/>
        <v>5</v>
      </c>
      <c r="M42" s="10">
        <f t="shared" si="11"/>
        <v>5</v>
      </c>
      <c r="N42" s="10">
        <f t="shared" si="12"/>
        <v>5</v>
      </c>
      <c r="O42" s="10">
        <f t="shared" si="13"/>
        <v>5</v>
      </c>
      <c r="P42" s="10">
        <f t="shared" si="14"/>
        <v>1</v>
      </c>
      <c r="Q42" s="10">
        <f t="shared" si="15"/>
        <v>1</v>
      </c>
      <c r="R42" s="10">
        <f t="shared" si="16"/>
        <v>1</v>
      </c>
      <c r="S42" s="10">
        <f t="shared" si="17"/>
        <v>10</v>
      </c>
      <c r="T42" s="3">
        <f t="shared" si="8"/>
        <v>33</v>
      </c>
      <c r="U42" s="3"/>
      <c r="V42" s="2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</row>
    <row r="43" spans="1:63" ht="12.75">
      <c r="A43" s="10">
        <v>18</v>
      </c>
      <c r="B43" s="10">
        <v>2</v>
      </c>
      <c r="C43" s="10">
        <v>3</v>
      </c>
      <c r="D43" s="10">
        <v>3</v>
      </c>
      <c r="E43" s="10">
        <v>2</v>
      </c>
      <c r="F43" s="10">
        <v>1</v>
      </c>
      <c r="G43" s="10">
        <v>2</v>
      </c>
      <c r="H43" s="10">
        <v>3</v>
      </c>
      <c r="I43" s="10">
        <v>1</v>
      </c>
      <c r="J43" s="3"/>
      <c r="K43" s="10">
        <v>18</v>
      </c>
      <c r="L43" s="10">
        <f t="shared" si="10"/>
        <v>5</v>
      </c>
      <c r="M43" s="10">
        <f t="shared" si="11"/>
        <v>5</v>
      </c>
      <c r="N43" s="10">
        <f t="shared" si="12"/>
        <v>1</v>
      </c>
      <c r="O43" s="10">
        <f t="shared" si="13"/>
        <v>10</v>
      </c>
      <c r="P43" s="10">
        <f t="shared" si="14"/>
        <v>5</v>
      </c>
      <c r="Q43" s="10">
        <f t="shared" si="15"/>
        <v>10</v>
      </c>
      <c r="R43" s="10">
        <f t="shared" si="16"/>
        <v>10</v>
      </c>
      <c r="S43" s="10">
        <f t="shared" si="17"/>
        <v>1</v>
      </c>
      <c r="T43" s="3">
        <f t="shared" si="8"/>
        <v>47</v>
      </c>
      <c r="U43" s="3"/>
      <c r="V43" s="2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</row>
    <row r="44" spans="1:6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219">
        <f>AVERAGE(T26:T43)</f>
        <v>43.166666666666664</v>
      </c>
      <c r="U44" s="3"/>
      <c r="V44" s="2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</row>
    <row r="45" spans="1:6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2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</row>
  </sheetData>
  <sheetProtection/>
  <mergeCells count="4">
    <mergeCell ref="B2:I2"/>
    <mergeCell ref="L2:S2"/>
    <mergeCell ref="B24:I24"/>
    <mergeCell ref="L24:S24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嘉指伸一</Manager>
  <Company>嘉指伸一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ＳＮ比の計算（Ｌ１８）  配布用　ﾊﾟﾀｰｹﾞｰﾑ</dc:title>
  <dc:subject>標準ＳＮ比，２１世紀，望小特性，要因効果図</dc:subject>
  <dc:creator>嘉指伸一</dc:creator>
  <cp:keywords/>
  <dc:description/>
  <cp:lastModifiedBy>Ushizawa</cp:lastModifiedBy>
  <cp:lastPrinted>2015-07-07T04:41:55Z</cp:lastPrinted>
  <dcterms:created xsi:type="dcterms:W3CDTF">1999-11-12T07:02:46Z</dcterms:created>
  <dcterms:modified xsi:type="dcterms:W3CDTF">2020-05-04T08:33:35Z</dcterms:modified>
  <cp:category/>
  <cp:version/>
  <cp:contentType/>
  <cp:contentStatus/>
</cp:coreProperties>
</file>