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style7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788"/>
  </bookViews>
  <sheets>
    <sheet name="生ﾃﾞｰﾀ" sheetId="2" r:id="rId1"/>
    <sheet name="基準化" sheetId="3" r:id="rId2"/>
    <sheet name="βとη" sheetId="4" r:id="rId3"/>
    <sheet name="予測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5"/>
  <c r="F22"/>
  <c r="F23"/>
  <c r="F24"/>
  <c r="F20"/>
  <c r="D10"/>
  <c r="E10"/>
  <c r="F10"/>
  <c r="G10"/>
  <c r="H10"/>
  <c r="C10"/>
  <c r="L46" i="4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M27"/>
  <c r="L27"/>
  <c r="K27"/>
  <c r="J27"/>
  <c r="I27"/>
  <c r="H27"/>
  <c r="G27"/>
  <c r="F27"/>
  <c r="E27"/>
  <c r="D27"/>
  <c r="C27"/>
  <c r="B27"/>
  <c r="B14"/>
  <c r="G10"/>
  <c r="F10"/>
  <c r="E10"/>
  <c r="D10"/>
  <c r="C10"/>
  <c r="B10"/>
  <c r="B9"/>
  <c r="E14" s="1"/>
  <c r="C22" i="3"/>
  <c r="G18"/>
  <c r="C18"/>
  <c r="H6"/>
  <c r="H20" s="1"/>
  <c r="G6"/>
  <c r="G19" s="1"/>
  <c r="F6"/>
  <c r="E6"/>
  <c r="E21" s="1"/>
  <c r="D6"/>
  <c r="D20" s="1"/>
  <c r="C6"/>
  <c r="C19" s="1"/>
  <c r="B6"/>
  <c r="C16" i="5" l="1"/>
  <c r="E25" s="1"/>
  <c r="F25" s="1"/>
  <c r="F14" i="4"/>
  <c r="D11"/>
  <c r="D12"/>
  <c r="D13" s="1"/>
  <c r="D15"/>
  <c r="E11"/>
  <c r="E12" s="1"/>
  <c r="E13" s="1"/>
  <c r="C14"/>
  <c r="G14"/>
  <c r="B11"/>
  <c r="F11"/>
  <c r="D14"/>
  <c r="H20"/>
  <c r="F19"/>
  <c r="C11"/>
  <c r="G11"/>
  <c r="G12" s="1"/>
  <c r="G13" s="1"/>
  <c r="I19"/>
  <c r="E22"/>
  <c r="D19" i="3"/>
  <c r="G22"/>
  <c r="H19"/>
  <c r="E20"/>
  <c r="B22"/>
  <c r="B18"/>
  <c r="B19"/>
  <c r="B20"/>
  <c r="F22"/>
  <c r="F18"/>
  <c r="F19"/>
  <c r="F20"/>
  <c r="B21"/>
  <c r="F21"/>
  <c r="D18"/>
  <c r="H18"/>
  <c r="E19"/>
  <c r="C21"/>
  <c r="G21"/>
  <c r="D22"/>
  <c r="H22"/>
  <c r="E18"/>
  <c r="C20"/>
  <c r="G20"/>
  <c r="D21"/>
  <c r="H21"/>
  <c r="E22"/>
  <c r="H14" i="2"/>
  <c r="G14"/>
  <c r="F14"/>
  <c r="E14"/>
  <c r="D14"/>
  <c r="C14"/>
  <c r="B14"/>
  <c r="E21" i="4" l="1"/>
  <c r="L22"/>
  <c r="D19"/>
  <c r="G20"/>
  <c r="C23"/>
  <c r="E23"/>
  <c r="K21"/>
  <c r="M20"/>
  <c r="L21"/>
  <c r="G19"/>
  <c r="F23"/>
  <c r="C19"/>
  <c r="B20"/>
  <c r="I22"/>
  <c r="M19"/>
  <c r="B23"/>
  <c r="H21"/>
  <c r="J19"/>
  <c r="J23"/>
  <c r="C12"/>
  <c r="C13" s="1"/>
  <c r="C15" s="1"/>
  <c r="J22"/>
  <c r="B19"/>
  <c r="M21"/>
  <c r="I20"/>
  <c r="E19"/>
  <c r="J21"/>
  <c r="H22"/>
  <c r="D21"/>
  <c r="L19"/>
  <c r="F21"/>
  <c r="G22"/>
  <c r="C21"/>
  <c r="K19"/>
  <c r="B22"/>
  <c r="K23"/>
  <c r="H23"/>
  <c r="F12"/>
  <c r="F13" s="1"/>
  <c r="F15" s="1"/>
  <c r="D20"/>
  <c r="F22"/>
  <c r="K22"/>
  <c r="G21"/>
  <c r="C20"/>
  <c r="L23"/>
  <c r="M22"/>
  <c r="I21"/>
  <c r="E20"/>
  <c r="G15"/>
  <c r="F20"/>
  <c r="F28" s="1"/>
  <c r="D22"/>
  <c r="L20"/>
  <c r="H19"/>
  <c r="J20"/>
  <c r="J26" s="1"/>
  <c r="J29" s="1"/>
  <c r="C22"/>
  <c r="K20"/>
  <c r="E15"/>
  <c r="B21"/>
  <c r="G23"/>
  <c r="I23"/>
  <c r="D23"/>
  <c r="M23"/>
  <c r="M28" s="1"/>
  <c r="B12"/>
  <c r="B13" s="1"/>
  <c r="B15" s="1"/>
  <c r="C28" l="1"/>
  <c r="I28"/>
  <c r="M26"/>
  <c r="M29" s="1"/>
  <c r="M30" s="1"/>
  <c r="M31" s="1"/>
  <c r="G28"/>
  <c r="D26"/>
  <c r="D29" s="1"/>
  <c r="D28"/>
  <c r="I26"/>
  <c r="I29" s="1"/>
  <c r="I30" s="1"/>
  <c r="I31" s="1"/>
  <c r="F26"/>
  <c r="F29" s="1"/>
  <c r="C26"/>
  <c r="C29" s="1"/>
  <c r="H28"/>
  <c r="H26"/>
  <c r="H29" s="1"/>
  <c r="K28"/>
  <c r="K26"/>
  <c r="K29" s="1"/>
  <c r="B28"/>
  <c r="B26"/>
  <c r="B29" s="1"/>
  <c r="G26"/>
  <c r="G29" s="1"/>
  <c r="J28"/>
  <c r="J30" s="1"/>
  <c r="J31" s="1"/>
  <c r="J32" s="1"/>
  <c r="L28"/>
  <c r="L26"/>
  <c r="L29" s="1"/>
  <c r="E28"/>
  <c r="E26"/>
  <c r="E29" s="1"/>
  <c r="B30" l="1"/>
  <c r="B31" s="1"/>
  <c r="H30"/>
  <c r="H31" s="1"/>
  <c r="D30"/>
  <c r="D31" s="1"/>
  <c r="D32" s="1"/>
  <c r="M37" s="1"/>
  <c r="M32"/>
  <c r="M60" s="1"/>
  <c r="M43"/>
  <c r="M57"/>
  <c r="M46"/>
  <c r="L30"/>
  <c r="L31" s="1"/>
  <c r="L32" s="1"/>
  <c r="E30"/>
  <c r="E31" s="1"/>
  <c r="E32" s="1"/>
  <c r="K30"/>
  <c r="K31" s="1"/>
  <c r="K32" s="1"/>
  <c r="C30"/>
  <c r="C31" s="1"/>
  <c r="C32" s="1"/>
  <c r="G30"/>
  <c r="G31" s="1"/>
  <c r="G32" s="1"/>
  <c r="B32"/>
  <c r="H32"/>
  <c r="I32"/>
  <c r="F30"/>
  <c r="F31" s="1"/>
  <c r="F32" s="1"/>
  <c r="M51" l="1"/>
  <c r="M40"/>
  <c r="M54"/>
  <c r="M39"/>
  <c r="M53"/>
  <c r="M36"/>
  <c r="M50"/>
  <c r="M52"/>
  <c r="M38"/>
  <c r="M44"/>
  <c r="M58"/>
  <c r="M56"/>
  <c r="M42"/>
  <c r="M41"/>
  <c r="M55"/>
  <c r="M35"/>
  <c r="M49"/>
  <c r="M45"/>
  <c r="M59"/>
  <c r="C66" l="1"/>
  <c r="R64"/>
  <c r="O64"/>
  <c r="L64"/>
  <c r="T64"/>
  <c r="B68"/>
  <c r="B66"/>
  <c r="B64"/>
  <c r="Q64"/>
  <c r="K64"/>
  <c r="E64"/>
  <c r="B65"/>
  <c r="H64"/>
  <c r="B63"/>
  <c r="C65"/>
  <c r="B67"/>
  <c r="N64"/>
  <c r="C67"/>
  <c r="C64"/>
  <c r="I64"/>
  <c r="F64"/>
  <c r="C63"/>
  <c r="C68"/>
  <c r="U64"/>
</calcChain>
</file>

<file path=xl/sharedStrings.xml><?xml version="1.0" encoding="utf-8"?>
<sst xmlns="http://schemas.openxmlformats.org/spreadsheetml/2006/main" count="166" uniqueCount="55">
  <si>
    <t>Ｃ温度</t>
    <rPh sb="1" eb="3">
      <t>オンド</t>
    </rPh>
    <phoneticPr fontId="2"/>
  </si>
  <si>
    <t>圧力１</t>
    <rPh sb="0" eb="2">
      <t>アツリョク</t>
    </rPh>
    <phoneticPr fontId="2"/>
  </si>
  <si>
    <t>圧力２</t>
    <rPh sb="0" eb="2">
      <t>アツリョク</t>
    </rPh>
    <phoneticPr fontId="2"/>
  </si>
  <si>
    <t>余熱時間</t>
    <rPh sb="0" eb="2">
      <t>ヨネツ</t>
    </rPh>
    <rPh sb="2" eb="4">
      <t>ジカン</t>
    </rPh>
    <phoneticPr fontId="2"/>
  </si>
  <si>
    <t>加工時間</t>
    <rPh sb="0" eb="2">
      <t>カコウ</t>
    </rPh>
    <rPh sb="2" eb="4">
      <t>ジカン</t>
    </rPh>
    <phoneticPr fontId="2"/>
  </si>
  <si>
    <t>歩留</t>
    <rPh sb="0" eb="2">
      <t>ブドマリ</t>
    </rPh>
    <phoneticPr fontId="2"/>
  </si>
  <si>
    <t>B温度</t>
    <rPh sb="1" eb="3">
      <t>オンド</t>
    </rPh>
    <phoneticPr fontId="2"/>
  </si>
  <si>
    <t>平均</t>
    <rPh sb="0" eb="2">
      <t>ヘイキン</t>
    </rPh>
    <phoneticPr fontId="2"/>
  </si>
  <si>
    <t>単位空間</t>
    <rPh sb="0" eb="2">
      <t>タンイ</t>
    </rPh>
    <rPh sb="2" eb="4">
      <t>クウカン</t>
    </rPh>
    <phoneticPr fontId="2"/>
  </si>
  <si>
    <t>信号空間</t>
    <rPh sb="0" eb="2">
      <t>シンゴウ</t>
    </rPh>
    <rPh sb="2" eb="4">
      <t>クウカン</t>
    </rPh>
    <phoneticPr fontId="2"/>
  </si>
  <si>
    <t>信号空間（基準化）</t>
    <rPh sb="0" eb="2">
      <t>シンゴウ</t>
    </rPh>
    <rPh sb="2" eb="4">
      <t>クウカン</t>
    </rPh>
    <rPh sb="5" eb="8">
      <t>キジュンカ</t>
    </rPh>
    <phoneticPr fontId="2"/>
  </si>
  <si>
    <t>有効除数ｒ</t>
    <rPh sb="0" eb="2">
      <t>ユウコウ</t>
    </rPh>
    <rPh sb="2" eb="3">
      <t>ジョ</t>
    </rPh>
    <rPh sb="3" eb="4">
      <t>スウ</t>
    </rPh>
    <phoneticPr fontId="2"/>
  </si>
  <si>
    <t>全変動ST</t>
    <rPh sb="0" eb="1">
      <t>ゼン</t>
    </rPh>
    <rPh sb="1" eb="3">
      <t>ヘンドウ</t>
    </rPh>
    <phoneticPr fontId="2"/>
  </si>
  <si>
    <t>No.</t>
    <phoneticPr fontId="2"/>
  </si>
  <si>
    <t>総合推定のSN比</t>
    <rPh sb="0" eb="2">
      <t>ソウゴウ</t>
    </rPh>
    <rPh sb="2" eb="4">
      <t>スイテイ</t>
    </rPh>
    <rPh sb="7" eb="8">
      <t>ヒ</t>
    </rPh>
    <phoneticPr fontId="2"/>
  </si>
  <si>
    <t>第１水準</t>
    <rPh sb="0" eb="1">
      <t>ダイ</t>
    </rPh>
    <rPh sb="2" eb="4">
      <t>スイジュン</t>
    </rPh>
    <phoneticPr fontId="2"/>
  </si>
  <si>
    <t>第２水準</t>
    <rPh sb="0" eb="1">
      <t>ダイ</t>
    </rPh>
    <rPh sb="2" eb="4">
      <t>スイジュン</t>
    </rPh>
    <phoneticPr fontId="2"/>
  </si>
  <si>
    <t>M^2</t>
  </si>
  <si>
    <t>M^3</t>
  </si>
  <si>
    <t>M^4</t>
  </si>
  <si>
    <t>M^5</t>
  </si>
  <si>
    <t>M^6</t>
  </si>
  <si>
    <t>M^7</t>
  </si>
  <si>
    <t>M^8</t>
  </si>
  <si>
    <t>M^9</t>
  </si>
  <si>
    <t>M^10</t>
  </si>
  <si>
    <t>M^11</t>
  </si>
  <si>
    <t>M^12</t>
  </si>
  <si>
    <t>η*</t>
  </si>
  <si>
    <t>歩留　M</t>
    <rPh sb="0" eb="2">
      <t>ブドマリ</t>
    </rPh>
    <phoneticPr fontId="2"/>
  </si>
  <si>
    <t>?</t>
    <phoneticPr fontId="2"/>
  </si>
  <si>
    <t>未知データMx</t>
    <rPh sb="0" eb="2">
      <t>ミチ</t>
    </rPh>
    <phoneticPr fontId="2"/>
  </si>
  <si>
    <t>基準化</t>
    <rPh sb="0" eb="3">
      <t>キジュンカ</t>
    </rPh>
    <phoneticPr fontId="2"/>
  </si>
  <si>
    <t>平均値（単位空間）</t>
    <rPh sb="0" eb="3">
      <t>ヘイキンチ</t>
    </rPh>
    <rPh sb="4" eb="8">
      <t>タンイクウカン</t>
    </rPh>
    <phoneticPr fontId="2"/>
  </si>
  <si>
    <t>β</t>
  </si>
  <si>
    <t>歩留の総合推定値</t>
    <rPh sb="0" eb="2">
      <t>ブドマリ</t>
    </rPh>
    <rPh sb="7" eb="8">
      <t>チ</t>
    </rPh>
    <phoneticPr fontId="2"/>
  </si>
  <si>
    <t>推定値＾M</t>
    <rPh sb="0" eb="3">
      <t>スイテイチ</t>
    </rPh>
    <phoneticPr fontId="2"/>
  </si>
  <si>
    <t>歩留（推定）</t>
    <rPh sb="0" eb="2">
      <t>ブドマリ</t>
    </rPh>
    <rPh sb="3" eb="5">
      <t>スイテイ</t>
    </rPh>
    <phoneticPr fontId="2"/>
  </si>
  <si>
    <t>歩留（単位空間）</t>
    <rPh sb="0" eb="2">
      <t>ブドマリ</t>
    </rPh>
    <rPh sb="3" eb="5">
      <t>タンイ</t>
    </rPh>
    <rPh sb="5" eb="7">
      <t>クウカン</t>
    </rPh>
    <phoneticPr fontId="2"/>
  </si>
  <si>
    <t>歩留（信号空間）</t>
    <rPh sb="0" eb="2">
      <t>ブドマリ</t>
    </rPh>
    <rPh sb="3" eb="5">
      <t>シンゴウ</t>
    </rPh>
    <rPh sb="5" eb="7">
      <t>クウカン</t>
    </rPh>
    <phoneticPr fontId="2"/>
  </si>
  <si>
    <t>信号データ</t>
    <phoneticPr fontId="2"/>
  </si>
  <si>
    <r>
      <t>信号空間（</t>
    </r>
    <r>
      <rPr>
        <b/>
        <sz val="11"/>
        <color rgb="FFFF0000"/>
        <rFont val="ＭＳ ゴシック"/>
        <family val="3"/>
        <charset val="128"/>
      </rPr>
      <t>基準化</t>
    </r>
    <r>
      <rPr>
        <b/>
        <sz val="11"/>
        <color theme="1"/>
        <rFont val="ＭＳ ゴシック"/>
        <family val="3"/>
        <charset val="128"/>
      </rPr>
      <t>）</t>
    </r>
    <rPh sb="0" eb="2">
      <t>シンゴウ</t>
    </rPh>
    <rPh sb="2" eb="4">
      <t>クウカン</t>
    </rPh>
    <rPh sb="5" eb="8">
      <t>キジュンカ</t>
    </rPh>
    <phoneticPr fontId="2"/>
  </si>
  <si>
    <t>Sβ</t>
    <phoneticPr fontId="2"/>
  </si>
  <si>
    <t>Se</t>
    <phoneticPr fontId="2"/>
  </si>
  <si>
    <t>Ve</t>
    <phoneticPr fontId="2"/>
  </si>
  <si>
    <t>β</t>
    <phoneticPr fontId="2"/>
  </si>
  <si>
    <t>η</t>
    <phoneticPr fontId="2"/>
  </si>
  <si>
    <t>η*</t>
    <phoneticPr fontId="2"/>
  </si>
  <si>
    <t>M</t>
    <phoneticPr fontId="2"/>
  </si>
  <si>
    <t>M^1</t>
    <phoneticPr fontId="2"/>
  </si>
  <si>
    <t>L</t>
    <phoneticPr fontId="2"/>
  </si>
  <si>
    <t>r</t>
    <phoneticPr fontId="2"/>
  </si>
  <si>
    <t>e</t>
    <phoneticPr fontId="2"/>
  </si>
  <si>
    <t>^Mx</t>
    <phoneticPr fontId="2"/>
  </si>
  <si>
    <t>未知データ</t>
    <phoneticPr fontId="2"/>
  </si>
</sst>
</file>

<file path=xl/styles.xml><?xml version="1.0" encoding="utf-8"?>
<styleSheet xmlns="http://schemas.openxmlformats.org/spreadsheetml/2006/main">
  <numFmts count="8">
    <numFmt numFmtId="176" formatCode="0.0"/>
    <numFmt numFmtId="177" formatCode="0.00000"/>
    <numFmt numFmtId="178" formatCode="0.0000"/>
    <numFmt numFmtId="179" formatCode="0.00_ "/>
    <numFmt numFmtId="180" formatCode="0.000"/>
    <numFmt numFmtId="181" formatCode="0.000_ "/>
    <numFmt numFmtId="182" formatCode="0.0000_ "/>
    <numFmt numFmtId="183" formatCode="0.00000_ "/>
  </numFmts>
  <fonts count="9">
    <font>
      <sz val="11"/>
      <color theme="1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00B05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00B050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2" fontId="0" fillId="0" borderId="0" xfId="0" applyNumberFormat="1" applyFill="1">
      <alignment vertical="center"/>
    </xf>
    <xf numFmtId="0" fontId="0" fillId="0" borderId="0" xfId="0" applyFill="1" applyAlignment="1">
      <alignment horizontal="left" vertical="center"/>
    </xf>
    <xf numFmtId="178" fontId="0" fillId="0" borderId="0" xfId="0" applyNumberFormat="1">
      <alignment vertical="center"/>
    </xf>
    <xf numFmtId="180" fontId="0" fillId="0" borderId="0" xfId="0" applyNumberFormat="1" applyFill="1">
      <alignment vertical="center"/>
    </xf>
    <xf numFmtId="178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181" fontId="0" fillId="0" borderId="0" xfId="0" applyNumberFormat="1" applyFill="1">
      <alignment vertical="center"/>
    </xf>
    <xf numFmtId="179" fontId="0" fillId="0" borderId="0" xfId="0" applyNumberFormat="1" applyFill="1">
      <alignment vertical="center"/>
    </xf>
    <xf numFmtId="2" fontId="1" fillId="0" borderId="0" xfId="0" applyNumberFormat="1" applyFont="1" applyFill="1">
      <alignment vertical="center"/>
    </xf>
    <xf numFmtId="182" fontId="0" fillId="0" borderId="0" xfId="0" applyNumberFormat="1">
      <alignment vertical="center"/>
    </xf>
    <xf numFmtId="183" fontId="0" fillId="0" borderId="0" xfId="0" applyNumberFormat="1" applyFill="1">
      <alignment vertical="center"/>
    </xf>
    <xf numFmtId="0" fontId="0" fillId="0" borderId="0" xfId="0" applyAlignment="1">
      <alignment horizontal="center" vertical="center"/>
    </xf>
    <xf numFmtId="181" fontId="0" fillId="0" borderId="0" xfId="0" applyNumberFormat="1">
      <alignment vertical="center"/>
    </xf>
    <xf numFmtId="0" fontId="3" fillId="0" borderId="0" xfId="0" applyFont="1" applyFill="1">
      <alignment vertical="center"/>
    </xf>
    <xf numFmtId="179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9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9" fontId="0" fillId="0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>
      <alignment vertical="center"/>
    </xf>
    <xf numFmtId="179" fontId="0" fillId="2" borderId="1" xfId="0" applyNumberFormat="1" applyFill="1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178" fontId="5" fillId="0" borderId="1" xfId="0" applyNumberFormat="1" applyFont="1" applyBorder="1">
      <alignment vertical="center"/>
    </xf>
    <xf numFmtId="2" fontId="0" fillId="0" borderId="1" xfId="0" applyNumberForma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>
      <alignment vertical="center"/>
    </xf>
    <xf numFmtId="0" fontId="7" fillId="0" borderId="1" xfId="0" applyFont="1" applyBorder="1">
      <alignment vertical="center"/>
    </xf>
    <xf numFmtId="178" fontId="7" fillId="0" borderId="1" xfId="0" applyNumberFormat="1" applyFont="1" applyBorder="1">
      <alignment vertical="center"/>
    </xf>
    <xf numFmtId="178" fontId="5" fillId="0" borderId="1" xfId="0" applyNumberFormat="1" applyFont="1" applyFill="1" applyBorder="1">
      <alignment vertical="center"/>
    </xf>
    <xf numFmtId="178" fontId="0" fillId="0" borderId="1" xfId="0" applyNumberForma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183" fontId="0" fillId="0" borderId="1" xfId="0" applyNumberFormat="1" applyFill="1" applyBorder="1">
      <alignment vertical="center"/>
    </xf>
    <xf numFmtId="2" fontId="1" fillId="0" borderId="1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82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</a:t>
            </a: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温度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1676331298415324"/>
          <c:y val="0.14640519527097137"/>
          <c:w val="0.70465487495576262"/>
          <c:h val="0.63632096791016235"/>
        </c:manualLayout>
      </c:layout>
      <c:scatterChart>
        <c:scatterStyle val="lineMarker"/>
        <c:ser>
          <c:idx val="2"/>
          <c:order val="0"/>
          <c:tx>
            <c:strRef>
              <c:f>生ﾃﾞｰﾀ!$A$16</c:f>
              <c:strCache>
                <c:ptCount val="1"/>
                <c:pt idx="0">
                  <c:v>信号空間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生ﾃﾞｰﾀ!$H$18:$H$22</c:f>
              <c:numCache>
                <c:formatCode>General</c:formatCode>
                <c:ptCount val="5"/>
                <c:pt idx="0">
                  <c:v>0.8155</c:v>
                </c:pt>
                <c:pt idx="1">
                  <c:v>0.82989999999999997</c:v>
                </c:pt>
                <c:pt idx="2">
                  <c:v>0.83030000000000004</c:v>
                </c:pt>
                <c:pt idx="3">
                  <c:v>0.85519999999999996</c:v>
                </c:pt>
                <c:pt idx="4">
                  <c:v>0.89469999999999994</c:v>
                </c:pt>
              </c:numCache>
            </c:numRef>
          </c:xVal>
          <c:yVal>
            <c:numRef>
              <c:f>生ﾃﾞｰﾀ!$B$18:$B$22</c:f>
              <c:numCache>
                <c:formatCode>0.0</c:formatCode>
                <c:ptCount val="5"/>
                <c:pt idx="0">
                  <c:v>575</c:v>
                </c:pt>
                <c:pt idx="1">
                  <c:v>575</c:v>
                </c:pt>
                <c:pt idx="2">
                  <c:v>570</c:v>
                </c:pt>
                <c:pt idx="3">
                  <c:v>577</c:v>
                </c:pt>
                <c:pt idx="4">
                  <c:v>582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AD3A-4EF6-9EDA-67B74CBD5131}"/>
            </c:ext>
          </c:extLst>
        </c:ser>
        <c:ser>
          <c:idx val="3"/>
          <c:order val="1"/>
          <c:tx>
            <c:strRef>
              <c:f>生ﾃﾞｰﾀ!$A$10</c:f>
              <c:strCache>
                <c:ptCount val="1"/>
                <c:pt idx="0">
                  <c:v>単位空間</c:v>
                </c:pt>
              </c:strCache>
            </c:strRef>
          </c:tx>
          <c:spPr>
            <a:ln w="25400">
              <a:noFill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生ﾃﾞｰﾀ!$H$12:$H$13</c:f>
              <c:numCache>
                <c:formatCode>0.0000</c:formatCode>
                <c:ptCount val="2"/>
                <c:pt idx="0" formatCode="General">
                  <c:v>0.84560000000000002</c:v>
                </c:pt>
                <c:pt idx="1">
                  <c:v>0.84599999999999997</c:v>
                </c:pt>
              </c:numCache>
            </c:numRef>
          </c:xVal>
          <c:yVal>
            <c:numRef>
              <c:f>生ﾃﾞｰﾀ!$B$12:$B$13</c:f>
              <c:numCache>
                <c:formatCode>0.0</c:formatCode>
                <c:ptCount val="2"/>
                <c:pt idx="0">
                  <c:v>577</c:v>
                </c:pt>
                <c:pt idx="1">
                  <c:v>573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6-AD3A-4EF6-9EDA-67B74CBD5131}"/>
            </c:ext>
          </c:extLst>
        </c:ser>
        <c:axId val="127689088"/>
        <c:axId val="127691008"/>
      </c:scatterChart>
      <c:valAx>
        <c:axId val="127689088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歩留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[%]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691008"/>
        <c:crosses val="autoZero"/>
        <c:crossBetween val="midCat"/>
      </c:valAx>
      <c:valAx>
        <c:axId val="1276910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温度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</a:t>
                </a: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℃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2.7310418387007988E-2"/>
              <c:y val="0.28446405012287368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6890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904296183791418"/>
          <c:y val="0.61459623749078263"/>
          <c:w val="0.19405912427653993"/>
          <c:h val="0.17751607210674131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圧力</a:t>
            </a:r>
            <a:r>
              <a:rPr lang="en-US" altLang="ja-JP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2</a:t>
            </a:r>
            <a:endParaRPr lang="ja-JP" altLang="en-US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基準化!$H$18:$H$22</c:f>
              <c:numCache>
                <c:formatCode>0.00</c:formatCode>
                <c:ptCount val="5"/>
                <c:pt idx="0">
                  <c:v>-3.0299999999999994E-2</c:v>
                </c:pt>
                <c:pt idx="1">
                  <c:v>-1.5900000000000025E-2</c:v>
                </c:pt>
                <c:pt idx="2">
                  <c:v>-1.5499999999999958E-2</c:v>
                </c:pt>
                <c:pt idx="3">
                  <c:v>9.3999999999999639E-3</c:v>
                </c:pt>
                <c:pt idx="4">
                  <c:v>4.8899999999999944E-2</c:v>
                </c:pt>
              </c:numCache>
            </c:numRef>
          </c:xVal>
          <c:yVal>
            <c:numRef>
              <c:f>基準化!$E$18:$E$22</c:f>
              <c:numCache>
                <c:formatCode>0.0</c:formatCode>
                <c:ptCount val="5"/>
                <c:pt idx="0">
                  <c:v>46.5</c:v>
                </c:pt>
                <c:pt idx="1">
                  <c:v>54.5</c:v>
                </c:pt>
                <c:pt idx="2">
                  <c:v>43.5</c:v>
                </c:pt>
                <c:pt idx="3">
                  <c:v>4</c:v>
                </c:pt>
                <c:pt idx="4">
                  <c:v>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9E4-4B5C-8E1B-4F7FE2459CC3}"/>
            </c:ext>
          </c:extLst>
        </c:ser>
        <c:axId val="128419712"/>
        <c:axId val="128421248"/>
      </c:scatterChart>
      <c:valAx>
        <c:axId val="1284197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421248"/>
        <c:crosses val="autoZero"/>
        <c:crossBetween val="midCat"/>
      </c:valAx>
      <c:valAx>
        <c:axId val="1284212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419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余熱時間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基準化!$H$18:$H$22</c:f>
              <c:numCache>
                <c:formatCode>0.00</c:formatCode>
                <c:ptCount val="5"/>
                <c:pt idx="0">
                  <c:v>-3.0299999999999994E-2</c:v>
                </c:pt>
                <c:pt idx="1">
                  <c:v>-1.5900000000000025E-2</c:v>
                </c:pt>
                <c:pt idx="2">
                  <c:v>-1.5499999999999958E-2</c:v>
                </c:pt>
                <c:pt idx="3">
                  <c:v>9.3999999999999639E-3</c:v>
                </c:pt>
                <c:pt idx="4">
                  <c:v>4.8899999999999944E-2</c:v>
                </c:pt>
              </c:numCache>
            </c:numRef>
          </c:xVal>
          <c:yVal>
            <c:numRef>
              <c:f>基準化!$F$18:$F$22</c:f>
              <c:numCache>
                <c:formatCode>0.0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-2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A19-4FAB-BFF2-1DEDB68B1C47}"/>
            </c:ext>
          </c:extLst>
        </c:ser>
        <c:axId val="128454016"/>
        <c:axId val="128455808"/>
      </c:scatterChart>
      <c:valAx>
        <c:axId val="1284540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455808"/>
        <c:crosses val="autoZero"/>
        <c:crossBetween val="midCat"/>
      </c:valAx>
      <c:valAx>
        <c:axId val="1284558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454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加工時間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基準化!$H$18:$H$22</c:f>
              <c:numCache>
                <c:formatCode>0.00</c:formatCode>
                <c:ptCount val="5"/>
                <c:pt idx="0">
                  <c:v>-3.0299999999999994E-2</c:v>
                </c:pt>
                <c:pt idx="1">
                  <c:v>-1.5900000000000025E-2</c:v>
                </c:pt>
                <c:pt idx="2">
                  <c:v>-1.5499999999999958E-2</c:v>
                </c:pt>
                <c:pt idx="3">
                  <c:v>9.3999999999999639E-3</c:v>
                </c:pt>
                <c:pt idx="4">
                  <c:v>4.8899999999999944E-2</c:v>
                </c:pt>
              </c:numCache>
            </c:numRef>
          </c:xVal>
          <c:yVal>
            <c:numRef>
              <c:f>基準化!$G$18:$G$22</c:f>
              <c:numCache>
                <c:formatCode>0.0</c:formatCode>
                <c:ptCount val="5"/>
                <c:pt idx="0">
                  <c:v>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FFE-44F5-A217-DE6DA3280A93}"/>
            </c:ext>
          </c:extLst>
        </c:ser>
        <c:axId val="128492672"/>
        <c:axId val="128494208"/>
      </c:scatterChart>
      <c:valAx>
        <c:axId val="1284926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494208"/>
        <c:crosses val="autoZero"/>
        <c:crossBetween val="midCat"/>
      </c:valAx>
      <c:valAx>
        <c:axId val="1284942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492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要因効果図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1"/>
          <c:order val="0"/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0000FF"/>
                </a:solidFill>
              </a:ln>
              <a:effectLst/>
            </c:spPr>
          </c:marker>
          <c:cat>
            <c:strRef>
              <c:f>βとη!$E$62:$U$62</c:f>
              <c:strCache>
                <c:ptCount val="16"/>
                <c:pt idx="0">
                  <c:v>B温度</c:v>
                </c:pt>
                <c:pt idx="3">
                  <c:v>Ｃ温度</c:v>
                </c:pt>
                <c:pt idx="6">
                  <c:v>圧力１</c:v>
                </c:pt>
                <c:pt idx="9">
                  <c:v>圧力２</c:v>
                </c:pt>
                <c:pt idx="12">
                  <c:v>余熱時間</c:v>
                </c:pt>
                <c:pt idx="15">
                  <c:v>加工時間</c:v>
                </c:pt>
              </c:strCache>
            </c:strRef>
          </c:cat>
          <c:val>
            <c:numRef>
              <c:f>βとη!$E$64:$U$64</c:f>
              <c:numCache>
                <c:formatCode>0.00_ </c:formatCode>
                <c:ptCount val="17"/>
                <c:pt idx="0">
                  <c:v>33.406071781686016</c:v>
                </c:pt>
                <c:pt idx="1">
                  <c:v>22.348832425704515</c:v>
                </c:pt>
                <c:pt idx="3">
                  <c:v>29.373741228396213</c:v>
                </c:pt>
                <c:pt idx="4">
                  <c:v>26.381162978994315</c:v>
                </c:pt>
                <c:pt idx="6">
                  <c:v>27.507162446103024</c:v>
                </c:pt>
                <c:pt idx="7">
                  <c:v>27.507162446103024</c:v>
                </c:pt>
                <c:pt idx="9">
                  <c:v>28.06394920194596</c:v>
                </c:pt>
                <c:pt idx="10">
                  <c:v>27.690955005444568</c:v>
                </c:pt>
                <c:pt idx="12">
                  <c:v>27.62422207276197</c:v>
                </c:pt>
                <c:pt idx="13">
                  <c:v>28.130682134628554</c:v>
                </c:pt>
                <c:pt idx="15">
                  <c:v>28.015619954230186</c:v>
                </c:pt>
                <c:pt idx="16">
                  <c:v>27.739284253160346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51-4167-A6BA-E91C2E8FB22A}"/>
            </c:ext>
          </c:extLst>
        </c:ser>
        <c:marker val="1"/>
        <c:axId val="128658048"/>
        <c:axId val="128692608"/>
      </c:lineChart>
      <c:catAx>
        <c:axId val="1286580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28692608"/>
        <c:crosses val="autoZero"/>
        <c:auto val="1"/>
        <c:lblAlgn val="ctr"/>
        <c:lblOffset val="100"/>
      </c:catAx>
      <c:valAx>
        <c:axId val="128692608"/>
        <c:scaling>
          <c:orientation val="minMax"/>
          <c:max val="35"/>
          <c:min val="2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総合</a:t>
                </a:r>
                <a:r>
                  <a:rPr lang="en-US" altLang="ja-JP" sz="120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4</a:t>
                </a:r>
                <a:r>
                  <a:rPr lang="ja-JP" altLang="en-US" sz="120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推定</a:t>
                </a:r>
                <a:r>
                  <a:rPr lang="en-US" altLang="ja-JP" sz="120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SN</a:t>
                </a:r>
                <a:r>
                  <a:rPr lang="ja-JP" altLang="en-US" sz="120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比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0_ 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2865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tx>
            <c:strRef>
              <c:f>予測!$A$20</c:f>
              <c:strCache>
                <c:ptCount val="1"/>
                <c:pt idx="0">
                  <c:v>信号データ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予測!$C$20:$C$24</c:f>
              <c:numCache>
                <c:formatCode>General</c:formatCode>
                <c:ptCount val="5"/>
                <c:pt idx="0">
                  <c:v>81.55</c:v>
                </c:pt>
                <c:pt idx="1">
                  <c:v>82.99</c:v>
                </c:pt>
                <c:pt idx="2">
                  <c:v>83.03</c:v>
                </c:pt>
                <c:pt idx="3">
                  <c:v>85.52</c:v>
                </c:pt>
                <c:pt idx="4">
                  <c:v>89.47</c:v>
                </c:pt>
              </c:numCache>
            </c:numRef>
          </c:xVal>
          <c:yVal>
            <c:numRef>
              <c:f>予測!$F$20:$F$24</c:f>
              <c:numCache>
                <c:formatCode>0.00_ </c:formatCode>
                <c:ptCount val="5"/>
                <c:pt idx="0">
                  <c:v>83.166418883865774</c:v>
                </c:pt>
                <c:pt idx="1">
                  <c:v>82.599791406510434</c:v>
                </c:pt>
                <c:pt idx="2">
                  <c:v>79.860517463038676</c:v>
                </c:pt>
                <c:pt idx="3">
                  <c:v>86.010787546797161</c:v>
                </c:pt>
                <c:pt idx="4">
                  <c:v>89.245721744005209</c:v>
                </c:pt>
              </c:numCache>
            </c:numRef>
          </c:yVal>
        </c:ser>
        <c:ser>
          <c:idx val="1"/>
          <c:order val="1"/>
          <c:tx>
            <c:v>単位空間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予測!$D$20</c:f>
              <c:numCache>
                <c:formatCode>General</c:formatCode>
                <c:ptCount val="1"/>
                <c:pt idx="0">
                  <c:v>84.58</c:v>
                </c:pt>
              </c:numCache>
            </c:numRef>
          </c:xVal>
          <c:yVal>
            <c:numRef>
              <c:f>予測!$D$20</c:f>
              <c:numCache>
                <c:formatCode>General</c:formatCode>
                <c:ptCount val="1"/>
                <c:pt idx="0">
                  <c:v>84.58</c:v>
                </c:pt>
              </c:numCache>
            </c:numRef>
          </c:yVal>
        </c:ser>
        <c:ser>
          <c:idx val="2"/>
          <c:order val="2"/>
          <c:tx>
            <c:strRef>
              <c:f>予測!$A$25</c:f>
              <c:strCache>
                <c:ptCount val="1"/>
                <c:pt idx="0">
                  <c:v>未知データ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予測!$C$25</c:f>
              <c:numCache>
                <c:formatCode>General</c:formatCode>
                <c:ptCount val="1"/>
                <c:pt idx="0">
                  <c:v>73.3</c:v>
                </c:pt>
              </c:numCache>
            </c:numRef>
          </c:xVal>
          <c:yVal>
            <c:numRef>
              <c:f>予測!$F$25</c:f>
              <c:numCache>
                <c:formatCode>0.00_ </c:formatCode>
                <c:ptCount val="1"/>
                <c:pt idx="0">
                  <c:v>75.13487809559868</c:v>
                </c:pt>
              </c:numCache>
            </c:numRef>
          </c:yVal>
        </c:ser>
        <c:axId val="72915584"/>
        <c:axId val="72914048"/>
      </c:scatterChart>
      <c:valAx>
        <c:axId val="72915584"/>
        <c:scaling>
          <c:orientation val="minMax"/>
          <c:min val="60"/>
        </c:scaling>
        <c:axPos val="b"/>
        <c:numFmt formatCode="General" sourceLinked="1"/>
        <c:tickLblPos val="nextTo"/>
        <c:crossAx val="72914048"/>
        <c:crosses val="autoZero"/>
        <c:crossBetween val="midCat"/>
      </c:valAx>
      <c:valAx>
        <c:axId val="72914048"/>
        <c:scaling>
          <c:orientation val="minMax"/>
        </c:scaling>
        <c:axPos val="l"/>
        <c:majorGridlines/>
        <c:numFmt formatCode="0.00_ " sourceLinked="1"/>
        <c:tickLblPos val="nextTo"/>
        <c:crossAx val="729155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C</a:t>
            </a: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温度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1676331298415324"/>
          <c:y val="0.14640519527097137"/>
          <c:w val="0.70465487495576262"/>
          <c:h val="0.63632096791016235"/>
        </c:manualLayout>
      </c:layout>
      <c:scatterChart>
        <c:scatterStyle val="lineMarker"/>
        <c:ser>
          <c:idx val="2"/>
          <c:order val="0"/>
          <c:tx>
            <c:strRef>
              <c:f>生ﾃﾞｰﾀ!$A$16</c:f>
              <c:strCache>
                <c:ptCount val="1"/>
                <c:pt idx="0">
                  <c:v>信号空間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生ﾃﾞｰﾀ!$H$18:$H$22</c:f>
              <c:numCache>
                <c:formatCode>General</c:formatCode>
                <c:ptCount val="5"/>
                <c:pt idx="0">
                  <c:v>0.8155</c:v>
                </c:pt>
                <c:pt idx="1">
                  <c:v>0.82989999999999997</c:v>
                </c:pt>
                <c:pt idx="2">
                  <c:v>0.83030000000000004</c:v>
                </c:pt>
                <c:pt idx="3">
                  <c:v>0.85519999999999996</c:v>
                </c:pt>
                <c:pt idx="4">
                  <c:v>0.89469999999999994</c:v>
                </c:pt>
              </c:numCache>
            </c:numRef>
          </c:xVal>
          <c:yVal>
            <c:numRef>
              <c:f>生ﾃﾞｰﾀ!$C$18:$C$22</c:f>
              <c:numCache>
                <c:formatCode>0.0</c:formatCode>
                <c:ptCount val="5"/>
                <c:pt idx="0">
                  <c:v>274</c:v>
                </c:pt>
                <c:pt idx="1">
                  <c:v>304</c:v>
                </c:pt>
                <c:pt idx="2">
                  <c:v>279</c:v>
                </c:pt>
                <c:pt idx="3">
                  <c:v>216</c:v>
                </c:pt>
                <c:pt idx="4">
                  <c:v>222.5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CEF-4682-AEBD-529EA0FE5BD7}"/>
            </c:ext>
          </c:extLst>
        </c:ser>
        <c:ser>
          <c:idx val="3"/>
          <c:order val="1"/>
          <c:tx>
            <c:strRef>
              <c:f>生ﾃﾞｰﾀ!$A$10</c:f>
              <c:strCache>
                <c:ptCount val="1"/>
                <c:pt idx="0">
                  <c:v>単位空間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生ﾃﾞｰﾀ!$H$12:$H$13</c:f>
              <c:numCache>
                <c:formatCode>0.0000</c:formatCode>
                <c:ptCount val="2"/>
                <c:pt idx="0" formatCode="General">
                  <c:v>0.84560000000000002</c:v>
                </c:pt>
                <c:pt idx="1">
                  <c:v>0.84599999999999997</c:v>
                </c:pt>
              </c:numCache>
            </c:numRef>
          </c:xVal>
          <c:yVal>
            <c:numRef>
              <c:f>生ﾃﾞｰﾀ!$C$12:$C$13</c:f>
              <c:numCache>
                <c:formatCode>0.0</c:formatCode>
                <c:ptCount val="2"/>
                <c:pt idx="0">
                  <c:v>205</c:v>
                </c:pt>
                <c:pt idx="1">
                  <c:v>254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0CEF-4682-AEBD-529EA0FE5BD7}"/>
            </c:ext>
          </c:extLst>
        </c:ser>
        <c:axId val="127722240"/>
        <c:axId val="127724160"/>
      </c:scatterChart>
      <c:valAx>
        <c:axId val="127722240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歩留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[%]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724160"/>
        <c:crosses val="autoZero"/>
        <c:crossBetween val="midCat"/>
      </c:valAx>
      <c:valAx>
        <c:axId val="127724160"/>
        <c:scaling>
          <c:orientation val="minMax"/>
          <c:min val="15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温度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</a:t>
                </a: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℃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2.7310418387007988E-2"/>
              <c:y val="0.28446405012287368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7222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530278788135772"/>
          <c:y val="3.6029349946802541E-2"/>
          <c:w val="0.19405912427653993"/>
          <c:h val="0.17751607210674131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圧力１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1676331298415324"/>
          <c:y val="0.14640519527097137"/>
          <c:w val="0.70465487495576262"/>
          <c:h val="0.63632096791016235"/>
        </c:manualLayout>
      </c:layout>
      <c:scatterChart>
        <c:scatterStyle val="lineMarker"/>
        <c:ser>
          <c:idx val="2"/>
          <c:order val="0"/>
          <c:tx>
            <c:strRef>
              <c:f>生ﾃﾞｰﾀ!$A$16</c:f>
              <c:strCache>
                <c:ptCount val="1"/>
                <c:pt idx="0">
                  <c:v>信号空間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生ﾃﾞｰﾀ!$H$18:$H$22</c:f>
              <c:numCache>
                <c:formatCode>General</c:formatCode>
                <c:ptCount val="5"/>
                <c:pt idx="0">
                  <c:v>0.8155</c:v>
                </c:pt>
                <c:pt idx="1">
                  <c:v>0.82989999999999997</c:v>
                </c:pt>
                <c:pt idx="2">
                  <c:v>0.83030000000000004</c:v>
                </c:pt>
                <c:pt idx="3">
                  <c:v>0.85519999999999996</c:v>
                </c:pt>
                <c:pt idx="4">
                  <c:v>0.89469999999999994</c:v>
                </c:pt>
              </c:numCache>
            </c:numRef>
          </c:xVal>
          <c:yVal>
            <c:numRef>
              <c:f>生ﾃﾞｰﾀ!$D$18:$D$22</c:f>
              <c:numCache>
                <c:formatCode>0.0</c:formatCode>
                <c:ptCount val="5"/>
                <c:pt idx="0">
                  <c:v>205.5</c:v>
                </c:pt>
                <c:pt idx="1">
                  <c:v>207.5</c:v>
                </c:pt>
                <c:pt idx="2">
                  <c:v>199.5</c:v>
                </c:pt>
                <c:pt idx="3">
                  <c:v>176</c:v>
                </c:pt>
                <c:pt idx="4">
                  <c:v>171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830-4185-AE1C-8F57E6A0A3DE}"/>
            </c:ext>
          </c:extLst>
        </c:ser>
        <c:ser>
          <c:idx val="3"/>
          <c:order val="1"/>
          <c:tx>
            <c:strRef>
              <c:f>生ﾃﾞｰﾀ!$A$10</c:f>
              <c:strCache>
                <c:ptCount val="1"/>
                <c:pt idx="0">
                  <c:v>単位空間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生ﾃﾞｰﾀ!$H$12:$H$13</c:f>
              <c:numCache>
                <c:formatCode>0.0000</c:formatCode>
                <c:ptCount val="2"/>
                <c:pt idx="0" formatCode="General">
                  <c:v>0.84560000000000002</c:v>
                </c:pt>
                <c:pt idx="1">
                  <c:v>0.84599999999999997</c:v>
                </c:pt>
              </c:numCache>
            </c:numRef>
          </c:xVal>
          <c:yVal>
            <c:numRef>
              <c:f>生ﾃﾞｰﾀ!$D$12:$D$13</c:f>
              <c:numCache>
                <c:formatCode>0.0</c:formatCode>
                <c:ptCount val="2"/>
                <c:pt idx="0">
                  <c:v>173</c:v>
                </c:pt>
                <c:pt idx="1">
                  <c:v>160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A830-4185-AE1C-8F57E6A0A3DE}"/>
            </c:ext>
          </c:extLst>
        </c:ser>
        <c:axId val="128046208"/>
        <c:axId val="128048128"/>
      </c:scatterChart>
      <c:valAx>
        <c:axId val="128046208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歩留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[%]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048128"/>
        <c:crosses val="autoZero"/>
        <c:crossBetween val="midCat"/>
      </c:valAx>
      <c:valAx>
        <c:axId val="128048128"/>
        <c:scaling>
          <c:orientation val="minMax"/>
          <c:min val="15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圧力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[MPa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2.7310418387007988E-2"/>
              <c:y val="0.28446405012287368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0462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652298919120585"/>
          <c:y val="5.7068144572964261E-2"/>
          <c:w val="0.19405912427653993"/>
          <c:h val="0.17751607210674131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圧力２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1676331298415324"/>
          <c:y val="0.14640519527097137"/>
          <c:w val="0.70465487495576262"/>
          <c:h val="0.63632096791016235"/>
        </c:manualLayout>
      </c:layout>
      <c:scatterChart>
        <c:scatterStyle val="lineMarker"/>
        <c:ser>
          <c:idx val="2"/>
          <c:order val="0"/>
          <c:tx>
            <c:strRef>
              <c:f>生ﾃﾞｰﾀ!$A$16</c:f>
              <c:strCache>
                <c:ptCount val="1"/>
                <c:pt idx="0">
                  <c:v>信号空間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生ﾃﾞｰﾀ!$H$18:$H$22</c:f>
              <c:numCache>
                <c:formatCode>General</c:formatCode>
                <c:ptCount val="5"/>
                <c:pt idx="0">
                  <c:v>0.8155</c:v>
                </c:pt>
                <c:pt idx="1">
                  <c:v>0.82989999999999997</c:v>
                </c:pt>
                <c:pt idx="2">
                  <c:v>0.83030000000000004</c:v>
                </c:pt>
                <c:pt idx="3">
                  <c:v>0.85519999999999996</c:v>
                </c:pt>
                <c:pt idx="4">
                  <c:v>0.89469999999999994</c:v>
                </c:pt>
              </c:numCache>
            </c:numRef>
          </c:xVal>
          <c:yVal>
            <c:numRef>
              <c:f>生ﾃﾞｰﾀ!$E$18:$E$22</c:f>
              <c:numCache>
                <c:formatCode>0.0</c:formatCode>
                <c:ptCount val="5"/>
                <c:pt idx="0">
                  <c:v>210.5</c:v>
                </c:pt>
                <c:pt idx="1">
                  <c:v>218.5</c:v>
                </c:pt>
                <c:pt idx="2">
                  <c:v>207.5</c:v>
                </c:pt>
                <c:pt idx="3">
                  <c:v>168</c:v>
                </c:pt>
                <c:pt idx="4">
                  <c:v>167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937-4A21-B838-63AFCDA65D64}"/>
            </c:ext>
          </c:extLst>
        </c:ser>
        <c:ser>
          <c:idx val="3"/>
          <c:order val="1"/>
          <c:tx>
            <c:strRef>
              <c:f>生ﾃﾞｰﾀ!$A$10</c:f>
              <c:strCache>
                <c:ptCount val="1"/>
                <c:pt idx="0">
                  <c:v>単位空間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生ﾃﾞｰﾀ!$H$12:$H$13</c:f>
              <c:numCache>
                <c:formatCode>0.0000</c:formatCode>
                <c:ptCount val="2"/>
                <c:pt idx="0" formatCode="General">
                  <c:v>0.84560000000000002</c:v>
                </c:pt>
                <c:pt idx="1">
                  <c:v>0.84599999999999997</c:v>
                </c:pt>
              </c:numCache>
            </c:numRef>
          </c:xVal>
          <c:yVal>
            <c:numRef>
              <c:f>生ﾃﾞｰﾀ!$E$12:$E$13</c:f>
              <c:numCache>
                <c:formatCode>0.0</c:formatCode>
                <c:ptCount val="2"/>
                <c:pt idx="0">
                  <c:v>164</c:v>
                </c:pt>
                <c:pt idx="1">
                  <c:v>164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5937-4A21-B838-63AFCDA65D64}"/>
            </c:ext>
          </c:extLst>
        </c:ser>
        <c:axId val="128144896"/>
        <c:axId val="128146816"/>
      </c:scatterChart>
      <c:valAx>
        <c:axId val="128144896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歩留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[%]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146816"/>
        <c:crosses val="autoZero"/>
        <c:crossBetween val="midCat"/>
      </c:valAx>
      <c:valAx>
        <c:axId val="128146816"/>
        <c:scaling>
          <c:orientation val="minMax"/>
          <c:min val="15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圧力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[MPa]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2.7310418387007988E-2"/>
              <c:y val="0.28446405012287368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1448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904285498464073"/>
          <c:y val="6.2327843229504722E-2"/>
          <c:w val="0.19405912427653993"/>
          <c:h val="0.17751607210674131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余熱時間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1676331298415324"/>
          <c:y val="0.14640519527097137"/>
          <c:w val="0.70465487495576262"/>
          <c:h val="0.63632096791016235"/>
        </c:manualLayout>
      </c:layout>
      <c:scatterChart>
        <c:scatterStyle val="lineMarker"/>
        <c:ser>
          <c:idx val="2"/>
          <c:order val="0"/>
          <c:tx>
            <c:strRef>
              <c:f>生ﾃﾞｰﾀ!$A$16</c:f>
              <c:strCache>
                <c:ptCount val="1"/>
                <c:pt idx="0">
                  <c:v>信号空間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生ﾃﾞｰﾀ!$H$18:$H$22</c:f>
              <c:numCache>
                <c:formatCode>General</c:formatCode>
                <c:ptCount val="5"/>
                <c:pt idx="0">
                  <c:v>0.8155</c:v>
                </c:pt>
                <c:pt idx="1">
                  <c:v>0.82989999999999997</c:v>
                </c:pt>
                <c:pt idx="2">
                  <c:v>0.83030000000000004</c:v>
                </c:pt>
                <c:pt idx="3">
                  <c:v>0.85519999999999996</c:v>
                </c:pt>
                <c:pt idx="4">
                  <c:v>0.89469999999999994</c:v>
                </c:pt>
              </c:numCache>
            </c:numRef>
          </c:xVal>
          <c:yVal>
            <c:numRef>
              <c:f>生ﾃﾞｰﾀ!$F$18:$F$22</c:f>
              <c:numCache>
                <c:formatCode>0.0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0C9-4765-8979-DD159A0CBC28}"/>
            </c:ext>
          </c:extLst>
        </c:ser>
        <c:ser>
          <c:idx val="3"/>
          <c:order val="1"/>
          <c:tx>
            <c:strRef>
              <c:f>生ﾃﾞｰﾀ!$A$10</c:f>
              <c:strCache>
                <c:ptCount val="1"/>
                <c:pt idx="0">
                  <c:v>単位空間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生ﾃﾞｰﾀ!$H$12:$H$13</c:f>
              <c:numCache>
                <c:formatCode>0.0000</c:formatCode>
                <c:ptCount val="2"/>
                <c:pt idx="0" formatCode="General">
                  <c:v>0.84560000000000002</c:v>
                </c:pt>
                <c:pt idx="1">
                  <c:v>0.84599999999999997</c:v>
                </c:pt>
              </c:numCache>
            </c:numRef>
          </c:xVal>
          <c:yVal>
            <c:numRef>
              <c:f>生ﾃﾞｰﾀ!$F$12:$F$13</c:f>
              <c:numCache>
                <c:formatCode>0.0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0C9-4765-8979-DD159A0CBC28}"/>
            </c:ext>
          </c:extLst>
        </c:ser>
        <c:axId val="128210816"/>
        <c:axId val="128221184"/>
      </c:scatterChart>
      <c:valAx>
        <c:axId val="128210816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歩留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[%]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221184"/>
        <c:crosses val="autoZero"/>
        <c:crossBetween val="midCat"/>
      </c:valAx>
      <c:valAx>
        <c:axId val="128221184"/>
        <c:scaling>
          <c:orientation val="minMax"/>
          <c:min val="4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時間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[min]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2.7310418387007988E-2"/>
              <c:y val="0.28446405012287368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2108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904285498464073"/>
          <c:y val="6.2327843229504722E-2"/>
          <c:w val="0.19405912427653993"/>
          <c:h val="0.17751607210674131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加工時間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1676331298415324"/>
          <c:y val="0.14640519527097137"/>
          <c:w val="0.70465487495576262"/>
          <c:h val="0.63632096791016235"/>
        </c:manualLayout>
      </c:layout>
      <c:scatterChart>
        <c:scatterStyle val="lineMarker"/>
        <c:ser>
          <c:idx val="2"/>
          <c:order val="0"/>
          <c:tx>
            <c:strRef>
              <c:f>生ﾃﾞｰﾀ!$A$16</c:f>
              <c:strCache>
                <c:ptCount val="1"/>
                <c:pt idx="0">
                  <c:v>信号空間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生ﾃﾞｰﾀ!$H$18:$H$22</c:f>
              <c:numCache>
                <c:formatCode>General</c:formatCode>
                <c:ptCount val="5"/>
                <c:pt idx="0">
                  <c:v>0.8155</c:v>
                </c:pt>
                <c:pt idx="1">
                  <c:v>0.82989999999999997</c:v>
                </c:pt>
                <c:pt idx="2">
                  <c:v>0.83030000000000004</c:v>
                </c:pt>
                <c:pt idx="3">
                  <c:v>0.85519999999999996</c:v>
                </c:pt>
                <c:pt idx="4">
                  <c:v>0.89469999999999994</c:v>
                </c:pt>
              </c:numCache>
            </c:numRef>
          </c:xVal>
          <c:yVal>
            <c:numRef>
              <c:f>生ﾃﾞｰﾀ!$G$18:$G$22</c:f>
              <c:numCache>
                <c:formatCode>0.0</c:formatCode>
                <c:ptCount val="5"/>
                <c:pt idx="0">
                  <c:v>180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180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839-42FE-B994-074736874415}"/>
            </c:ext>
          </c:extLst>
        </c:ser>
        <c:ser>
          <c:idx val="3"/>
          <c:order val="1"/>
          <c:tx>
            <c:strRef>
              <c:f>生ﾃﾞｰﾀ!$A$10</c:f>
              <c:strCache>
                <c:ptCount val="1"/>
                <c:pt idx="0">
                  <c:v>単位空間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生ﾃﾞｰﾀ!$H$12:$H$13</c:f>
              <c:numCache>
                <c:formatCode>0.0000</c:formatCode>
                <c:ptCount val="2"/>
                <c:pt idx="0" formatCode="General">
                  <c:v>0.84560000000000002</c:v>
                </c:pt>
                <c:pt idx="1">
                  <c:v>0.84599999999999997</c:v>
                </c:pt>
              </c:numCache>
            </c:numRef>
          </c:xVal>
          <c:yVal>
            <c:numRef>
              <c:f>生ﾃﾞｰﾀ!$G$12:$G$13</c:f>
              <c:numCache>
                <c:formatCode>0.0</c:formatCode>
                <c:ptCount val="2"/>
                <c:pt idx="0">
                  <c:v>120</c:v>
                </c:pt>
                <c:pt idx="1">
                  <c:v>120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0839-42FE-B994-074736874415}"/>
            </c:ext>
          </c:extLst>
        </c:ser>
        <c:axId val="128264448"/>
        <c:axId val="128270720"/>
      </c:scatterChart>
      <c:valAx>
        <c:axId val="128264448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歩留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[%]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270720"/>
        <c:crosses val="autoZero"/>
        <c:crossBetween val="midCat"/>
      </c:valAx>
      <c:valAx>
        <c:axId val="128270720"/>
        <c:scaling>
          <c:orientation val="minMax"/>
          <c:min val="1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時間</a:t>
                </a:r>
                <a:r>
                  <a:rPr lang="en-US" altLang="ja-JP" sz="140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rPr>
                  <a:t>[min]</a:t>
                </a:r>
                <a:endParaRPr lang="ja-JP" altLang="en-US" sz="14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c:rich>
          </c:tx>
          <c:layout>
            <c:manualLayout>
              <c:xMode val="edge"/>
              <c:yMode val="edge"/>
              <c:x val="2.7310418387007988E-2"/>
              <c:y val="0.28446405012287368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264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9593849327126593"/>
          <c:y val="0.17278151501685377"/>
          <c:w val="0.19405912427653993"/>
          <c:h val="0.17751607210674131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B</a:t>
            </a: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温度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基準化!$H$18:$H$22</c:f>
              <c:numCache>
                <c:formatCode>0.00</c:formatCode>
                <c:ptCount val="5"/>
                <c:pt idx="0">
                  <c:v>-3.0299999999999994E-2</c:v>
                </c:pt>
                <c:pt idx="1">
                  <c:v>-1.5900000000000025E-2</c:v>
                </c:pt>
                <c:pt idx="2">
                  <c:v>-1.5499999999999958E-2</c:v>
                </c:pt>
                <c:pt idx="3">
                  <c:v>9.3999999999999639E-3</c:v>
                </c:pt>
                <c:pt idx="4">
                  <c:v>4.8899999999999944E-2</c:v>
                </c:pt>
              </c:numCache>
            </c:numRef>
          </c:xVal>
          <c:yVal>
            <c:numRef>
              <c:f>基準化!$B$18:$B$22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2</c:v>
                </c:pt>
                <c:pt idx="4">
                  <c:v>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590-454A-BF9D-3EDB87B26F6E}"/>
            </c:ext>
          </c:extLst>
        </c:ser>
        <c:axId val="127575168"/>
        <c:axId val="127576704"/>
      </c:scatterChart>
      <c:valAx>
        <c:axId val="1275751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576704"/>
        <c:crosses val="autoZero"/>
        <c:crossBetween val="midCat"/>
      </c:valAx>
      <c:valAx>
        <c:axId val="1275767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575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C</a:t>
            </a: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温度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基準化!$H$18:$H$22</c:f>
              <c:numCache>
                <c:formatCode>0.00</c:formatCode>
                <c:ptCount val="5"/>
                <c:pt idx="0">
                  <c:v>-3.0299999999999994E-2</c:v>
                </c:pt>
                <c:pt idx="1">
                  <c:v>-1.5900000000000025E-2</c:v>
                </c:pt>
                <c:pt idx="2">
                  <c:v>-1.5499999999999958E-2</c:v>
                </c:pt>
                <c:pt idx="3">
                  <c:v>9.3999999999999639E-3</c:v>
                </c:pt>
                <c:pt idx="4">
                  <c:v>4.8899999999999944E-2</c:v>
                </c:pt>
              </c:numCache>
            </c:numRef>
          </c:xVal>
          <c:yVal>
            <c:numRef>
              <c:f>基準化!$C$18:$C$22</c:f>
              <c:numCache>
                <c:formatCode>0.0</c:formatCode>
                <c:ptCount val="5"/>
                <c:pt idx="0">
                  <c:v>44.5</c:v>
                </c:pt>
                <c:pt idx="1">
                  <c:v>74.5</c:v>
                </c:pt>
                <c:pt idx="2">
                  <c:v>49.5</c:v>
                </c:pt>
                <c:pt idx="3">
                  <c:v>-13.5</c:v>
                </c:pt>
                <c:pt idx="4">
                  <c:v>-7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D77-4349-BADB-DCC78982D249}"/>
            </c:ext>
          </c:extLst>
        </c:ser>
        <c:axId val="128330368"/>
        <c:axId val="128332160"/>
      </c:scatterChart>
      <c:valAx>
        <c:axId val="1283303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332160"/>
        <c:crosses val="autoZero"/>
        <c:crossBetween val="midCat"/>
      </c:valAx>
      <c:valAx>
        <c:axId val="1283321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330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圧力１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基準化!$H$18:$H$22</c:f>
              <c:numCache>
                <c:formatCode>0.00</c:formatCode>
                <c:ptCount val="5"/>
                <c:pt idx="0">
                  <c:v>-3.0299999999999994E-2</c:v>
                </c:pt>
                <c:pt idx="1">
                  <c:v>-1.5900000000000025E-2</c:v>
                </c:pt>
                <c:pt idx="2">
                  <c:v>-1.5499999999999958E-2</c:v>
                </c:pt>
                <c:pt idx="3">
                  <c:v>9.3999999999999639E-3</c:v>
                </c:pt>
                <c:pt idx="4">
                  <c:v>4.8899999999999944E-2</c:v>
                </c:pt>
              </c:numCache>
            </c:numRef>
          </c:xVal>
          <c:yVal>
            <c:numRef>
              <c:f>基準化!$D$18:$D$22</c:f>
              <c:numCache>
                <c:formatCode>0.0</c:formatCode>
                <c:ptCount val="5"/>
                <c:pt idx="0">
                  <c:v>39</c:v>
                </c:pt>
                <c:pt idx="1">
                  <c:v>41</c:v>
                </c:pt>
                <c:pt idx="2">
                  <c:v>33</c:v>
                </c:pt>
                <c:pt idx="3">
                  <c:v>9.5</c:v>
                </c:pt>
                <c:pt idx="4">
                  <c:v>4.5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893-460A-AF2F-68E70EB33F1F}"/>
            </c:ext>
          </c:extLst>
        </c:ser>
        <c:axId val="128369024"/>
        <c:axId val="128370560"/>
      </c:scatterChart>
      <c:valAx>
        <c:axId val="12836902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370560"/>
        <c:crosses val="autoZero"/>
        <c:crossBetween val="midCat"/>
      </c:valAx>
      <c:valAx>
        <c:axId val="1283705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369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176213</xdr:colOff>
      <xdr:row>23</xdr:row>
      <xdr:rowOff>61911</xdr:rowOff>
    </xdr:from>
    <xdr:to>
      <xdr:col>4</xdr:col>
      <xdr:colOff>59530</xdr:colOff>
      <xdr:row>37</xdr:row>
      <xdr:rowOff>142873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404812</xdr:colOff>
      <xdr:row>23</xdr:row>
      <xdr:rowOff>71437</xdr:rowOff>
    </xdr:from>
    <xdr:to>
      <xdr:col>8</xdr:col>
      <xdr:colOff>514348</xdr:colOff>
      <xdr:row>37</xdr:row>
      <xdr:rowOff>152399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809625</xdr:colOff>
      <xdr:row>23</xdr:row>
      <xdr:rowOff>71438</xdr:rowOff>
    </xdr:from>
    <xdr:to>
      <xdr:col>12</xdr:col>
      <xdr:colOff>919161</xdr:colOff>
      <xdr:row>37</xdr:row>
      <xdr:rowOff>152400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214313</xdr:colOff>
      <xdr:row>39</xdr:row>
      <xdr:rowOff>11906</xdr:rowOff>
    </xdr:from>
    <xdr:to>
      <xdr:col>4</xdr:col>
      <xdr:colOff>97630</xdr:colOff>
      <xdr:row>53</xdr:row>
      <xdr:rowOff>92868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369094</xdr:colOff>
      <xdr:row>39</xdr:row>
      <xdr:rowOff>35718</xdr:rowOff>
    </xdr:from>
    <xdr:to>
      <xdr:col>8</xdr:col>
      <xdr:colOff>478630</xdr:colOff>
      <xdr:row>53</xdr:row>
      <xdr:rowOff>116680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47625</xdr:rowOff>
    </xdr:from>
    <xdr:to>
      <xdr:col>12</xdr:col>
      <xdr:colOff>931067</xdr:colOff>
      <xdr:row>53</xdr:row>
      <xdr:rowOff>128587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23</xdr:row>
      <xdr:rowOff>85725</xdr:rowOff>
    </xdr:from>
    <xdr:to>
      <xdr:col>4</xdr:col>
      <xdr:colOff>38100</xdr:colOff>
      <xdr:row>36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23</xdr:row>
      <xdr:rowOff>85725</xdr:rowOff>
    </xdr:from>
    <xdr:to>
      <xdr:col>7</xdr:col>
      <xdr:colOff>638174</xdr:colOff>
      <xdr:row>36</xdr:row>
      <xdr:rowOff>104775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171450</xdr:colOff>
      <xdr:row>23</xdr:row>
      <xdr:rowOff>66675</xdr:rowOff>
    </xdr:from>
    <xdr:to>
      <xdr:col>12</xdr:col>
      <xdr:colOff>57150</xdr:colOff>
      <xdr:row>36</xdr:row>
      <xdr:rowOff>83820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304800</xdr:colOff>
      <xdr:row>37</xdr:row>
      <xdr:rowOff>152400</xdr:rowOff>
    </xdr:from>
    <xdr:to>
      <xdr:col>4</xdr:col>
      <xdr:colOff>47624</xdr:colOff>
      <xdr:row>51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219075</xdr:colOff>
      <xdr:row>38</xdr:row>
      <xdr:rowOff>9525</xdr:rowOff>
    </xdr:from>
    <xdr:to>
      <xdr:col>7</xdr:col>
      <xdr:colOff>704849</xdr:colOff>
      <xdr:row>51</xdr:row>
      <xdr:rowOff>28575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152400</xdr:colOff>
      <xdr:row>38</xdr:row>
      <xdr:rowOff>7620</xdr:rowOff>
    </xdr:from>
    <xdr:to>
      <xdr:col>12</xdr:col>
      <xdr:colOff>104775</xdr:colOff>
      <xdr:row>51</xdr:row>
      <xdr:rowOff>38100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821527</xdr:colOff>
      <xdr:row>66</xdr:row>
      <xdr:rowOff>3571</xdr:rowOff>
    </xdr:from>
    <xdr:to>
      <xdr:col>17</xdr:col>
      <xdr:colOff>107155</xdr:colOff>
      <xdr:row>85</xdr:row>
      <xdr:rowOff>23812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624840</xdr:colOff>
      <xdr:row>26</xdr:row>
      <xdr:rowOff>53340</xdr:rowOff>
    </xdr:from>
    <xdr:to>
      <xdr:col>5</xdr:col>
      <xdr:colOff>632460</xdr:colOff>
      <xdr:row>42</xdr:row>
      <xdr:rowOff>114300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zoomScale="80" zoomScaleNormal="80" workbookViewId="0">
      <selection activeCell="U33" sqref="U33"/>
    </sheetView>
  </sheetViews>
  <sheetFormatPr defaultRowHeight="13.2"/>
  <cols>
    <col min="1" max="1" width="11.44140625" style="2" customWidth="1"/>
    <col min="2" max="3" width="11.88671875" style="1" bestFit="1" customWidth="1"/>
    <col min="4" max="8" width="10.77734375" style="1" bestFit="1" customWidth="1"/>
    <col min="9" max="12" width="10.77734375" bestFit="1" customWidth="1"/>
    <col min="13" max="13" width="16.109375" bestFit="1" customWidth="1"/>
  </cols>
  <sheetData>
    <row r="1" spans="1:12">
      <c r="A1" s="19"/>
      <c r="B1" s="35" t="s">
        <v>6</v>
      </c>
      <c r="C1" s="35" t="s">
        <v>0</v>
      </c>
      <c r="D1" s="35" t="s">
        <v>1</v>
      </c>
      <c r="E1" s="35" t="s">
        <v>2</v>
      </c>
      <c r="F1" s="35" t="s">
        <v>3</v>
      </c>
      <c r="G1" s="35" t="s">
        <v>4</v>
      </c>
      <c r="H1" s="45" t="s">
        <v>5</v>
      </c>
      <c r="K1" s="2"/>
    </row>
    <row r="2" spans="1:12">
      <c r="A2" s="19">
        <v>1</v>
      </c>
      <c r="B2" s="46">
        <v>575</v>
      </c>
      <c r="C2" s="46">
        <v>274</v>
      </c>
      <c r="D2" s="46">
        <v>205.5</v>
      </c>
      <c r="E2" s="46">
        <v>210.5</v>
      </c>
      <c r="F2" s="46">
        <v>5</v>
      </c>
      <c r="G2" s="46">
        <v>180</v>
      </c>
      <c r="H2" s="41">
        <v>0.8155</v>
      </c>
      <c r="I2" s="6"/>
      <c r="J2" s="2"/>
      <c r="K2" s="2"/>
      <c r="L2" s="2"/>
    </row>
    <row r="3" spans="1:12">
      <c r="A3" s="19">
        <v>2</v>
      </c>
      <c r="B3" s="46">
        <v>575</v>
      </c>
      <c r="C3" s="46">
        <v>304</v>
      </c>
      <c r="D3" s="46">
        <v>207.5</v>
      </c>
      <c r="E3" s="46">
        <v>218.5</v>
      </c>
      <c r="F3" s="46">
        <v>6</v>
      </c>
      <c r="G3" s="46">
        <v>120</v>
      </c>
      <c r="H3" s="41">
        <v>0.82989999999999997</v>
      </c>
      <c r="I3" s="6"/>
      <c r="L3" s="3"/>
    </row>
    <row r="4" spans="1:12">
      <c r="A4" s="19">
        <v>3</v>
      </c>
      <c r="B4" s="46">
        <v>570</v>
      </c>
      <c r="C4" s="46">
        <v>279</v>
      </c>
      <c r="D4" s="46">
        <v>199.5</v>
      </c>
      <c r="E4" s="46">
        <v>207.5</v>
      </c>
      <c r="F4" s="46">
        <v>7</v>
      </c>
      <c r="G4" s="46">
        <v>120</v>
      </c>
      <c r="H4" s="41">
        <v>0.83030000000000004</v>
      </c>
      <c r="I4" s="6"/>
      <c r="L4" s="3"/>
    </row>
    <row r="5" spans="1:12">
      <c r="A5" s="47">
        <v>4</v>
      </c>
      <c r="B5" s="48">
        <v>577</v>
      </c>
      <c r="C5" s="48">
        <v>205</v>
      </c>
      <c r="D5" s="48">
        <v>173</v>
      </c>
      <c r="E5" s="48">
        <v>164</v>
      </c>
      <c r="F5" s="48">
        <v>7</v>
      </c>
      <c r="G5" s="48">
        <v>120</v>
      </c>
      <c r="H5" s="49">
        <v>0.84560000000000002</v>
      </c>
      <c r="I5" s="6"/>
      <c r="L5" s="3"/>
    </row>
    <row r="6" spans="1:12">
      <c r="A6" s="47">
        <v>5</v>
      </c>
      <c r="B6" s="48">
        <v>573</v>
      </c>
      <c r="C6" s="48">
        <v>254</v>
      </c>
      <c r="D6" s="48">
        <v>160</v>
      </c>
      <c r="E6" s="48">
        <v>164</v>
      </c>
      <c r="F6" s="48">
        <v>7</v>
      </c>
      <c r="G6" s="48">
        <v>120</v>
      </c>
      <c r="H6" s="50">
        <v>0.84599999999999997</v>
      </c>
      <c r="I6" s="6"/>
      <c r="K6" s="3"/>
    </row>
    <row r="7" spans="1:12">
      <c r="A7" s="19">
        <v>6</v>
      </c>
      <c r="B7" s="46">
        <v>577</v>
      </c>
      <c r="C7" s="46">
        <v>216</v>
      </c>
      <c r="D7" s="46">
        <v>176</v>
      </c>
      <c r="E7" s="46">
        <v>168</v>
      </c>
      <c r="F7" s="46">
        <v>6</v>
      </c>
      <c r="G7" s="46">
        <v>120</v>
      </c>
      <c r="H7" s="41">
        <v>0.85519999999999996</v>
      </c>
      <c r="I7" s="6"/>
      <c r="J7" s="6"/>
      <c r="K7" s="3"/>
    </row>
    <row r="8" spans="1:12">
      <c r="A8" s="19">
        <v>7</v>
      </c>
      <c r="B8" s="46">
        <v>582</v>
      </c>
      <c r="C8" s="46">
        <v>222.5</v>
      </c>
      <c r="D8" s="46">
        <v>171</v>
      </c>
      <c r="E8" s="46">
        <v>167</v>
      </c>
      <c r="F8" s="46">
        <v>5</v>
      </c>
      <c r="G8" s="46">
        <v>180</v>
      </c>
      <c r="H8" s="41">
        <v>0.89469999999999994</v>
      </c>
      <c r="I8" s="6"/>
      <c r="L8" s="3"/>
    </row>
    <row r="9" spans="1:12">
      <c r="L9" s="3"/>
    </row>
    <row r="10" spans="1:12">
      <c r="A10" s="31" t="s">
        <v>8</v>
      </c>
      <c r="B10" s="2"/>
      <c r="C10" s="2"/>
      <c r="D10" s="2"/>
      <c r="E10" s="2"/>
      <c r="F10" s="2"/>
      <c r="G10" s="2"/>
      <c r="H10" s="2"/>
    </row>
    <row r="11" spans="1:12">
      <c r="A11" s="19"/>
      <c r="B11" s="35" t="s">
        <v>6</v>
      </c>
      <c r="C11" s="35" t="s">
        <v>0</v>
      </c>
      <c r="D11" s="35" t="s">
        <v>1</v>
      </c>
      <c r="E11" s="35" t="s">
        <v>2</v>
      </c>
      <c r="F11" s="35" t="s">
        <v>3</v>
      </c>
      <c r="G11" s="35" t="s">
        <v>4</v>
      </c>
      <c r="H11" s="45" t="s">
        <v>5</v>
      </c>
    </row>
    <row r="12" spans="1:12">
      <c r="A12" s="47">
        <v>4</v>
      </c>
      <c r="B12" s="48">
        <v>577</v>
      </c>
      <c r="C12" s="48">
        <v>205</v>
      </c>
      <c r="D12" s="48">
        <v>173</v>
      </c>
      <c r="E12" s="48">
        <v>164</v>
      </c>
      <c r="F12" s="48">
        <v>7</v>
      </c>
      <c r="G12" s="48">
        <v>120</v>
      </c>
      <c r="H12" s="49">
        <v>0.84560000000000002</v>
      </c>
    </row>
    <row r="13" spans="1:12">
      <c r="A13" s="47">
        <v>5</v>
      </c>
      <c r="B13" s="48">
        <v>573</v>
      </c>
      <c r="C13" s="48">
        <v>254</v>
      </c>
      <c r="D13" s="48">
        <v>160</v>
      </c>
      <c r="E13" s="48">
        <v>164</v>
      </c>
      <c r="F13" s="48">
        <v>7</v>
      </c>
      <c r="G13" s="48">
        <v>120</v>
      </c>
      <c r="H13" s="50">
        <v>0.84599999999999997</v>
      </c>
    </row>
    <row r="14" spans="1:12">
      <c r="A14" s="19" t="s">
        <v>7</v>
      </c>
      <c r="B14" s="46">
        <f>AVERAGE(B12:B13)</f>
        <v>575</v>
      </c>
      <c r="C14" s="46">
        <f t="shared" ref="C14:H14" si="0">AVERAGE(C12:C13)</f>
        <v>229.5</v>
      </c>
      <c r="D14" s="46">
        <f t="shared" si="0"/>
        <v>166.5</v>
      </c>
      <c r="E14" s="46">
        <f t="shared" si="0"/>
        <v>164</v>
      </c>
      <c r="F14" s="46">
        <f t="shared" si="0"/>
        <v>7</v>
      </c>
      <c r="G14" s="46">
        <f t="shared" si="0"/>
        <v>120</v>
      </c>
      <c r="H14" s="51">
        <f t="shared" si="0"/>
        <v>0.8458</v>
      </c>
    </row>
    <row r="15" spans="1:12">
      <c r="B15" s="3"/>
      <c r="C15" s="3"/>
      <c r="D15" s="3"/>
      <c r="E15" s="3"/>
      <c r="F15" s="3"/>
      <c r="G15" s="3"/>
      <c r="H15" s="4"/>
    </row>
    <row r="16" spans="1:12">
      <c r="A16" s="31" t="s">
        <v>9</v>
      </c>
      <c r="B16" s="3"/>
      <c r="C16" s="3"/>
      <c r="D16" s="3"/>
      <c r="E16" s="3"/>
      <c r="F16" s="3"/>
      <c r="G16" s="3"/>
      <c r="H16" s="4"/>
    </row>
    <row r="17" spans="1:8">
      <c r="A17" s="19"/>
      <c r="B17" s="35" t="s">
        <v>6</v>
      </c>
      <c r="C17" s="35" t="s">
        <v>0</v>
      </c>
      <c r="D17" s="35" t="s">
        <v>1</v>
      </c>
      <c r="E17" s="35" t="s">
        <v>2</v>
      </c>
      <c r="F17" s="35" t="s">
        <v>3</v>
      </c>
      <c r="G17" s="35" t="s">
        <v>4</v>
      </c>
      <c r="H17" s="45" t="s">
        <v>5</v>
      </c>
    </row>
    <row r="18" spans="1:8">
      <c r="A18" s="19">
        <v>1</v>
      </c>
      <c r="B18" s="46">
        <v>575</v>
      </c>
      <c r="C18" s="46">
        <v>274</v>
      </c>
      <c r="D18" s="46">
        <v>205.5</v>
      </c>
      <c r="E18" s="46">
        <v>210.5</v>
      </c>
      <c r="F18" s="46">
        <v>5</v>
      </c>
      <c r="G18" s="46">
        <v>180</v>
      </c>
      <c r="H18" s="21">
        <v>0.8155</v>
      </c>
    </row>
    <row r="19" spans="1:8">
      <c r="A19" s="19">
        <v>2</v>
      </c>
      <c r="B19" s="46">
        <v>575</v>
      </c>
      <c r="C19" s="46">
        <v>304</v>
      </c>
      <c r="D19" s="46">
        <v>207.5</v>
      </c>
      <c r="E19" s="46">
        <v>218.5</v>
      </c>
      <c r="F19" s="46">
        <v>6</v>
      </c>
      <c r="G19" s="46">
        <v>120</v>
      </c>
      <c r="H19" s="21">
        <v>0.82989999999999997</v>
      </c>
    </row>
    <row r="20" spans="1:8">
      <c r="A20" s="19">
        <v>3</v>
      </c>
      <c r="B20" s="46">
        <v>570</v>
      </c>
      <c r="C20" s="46">
        <v>279</v>
      </c>
      <c r="D20" s="46">
        <v>199.5</v>
      </c>
      <c r="E20" s="46">
        <v>207.5</v>
      </c>
      <c r="F20" s="46">
        <v>7</v>
      </c>
      <c r="G20" s="46">
        <v>120</v>
      </c>
      <c r="H20" s="21">
        <v>0.83030000000000004</v>
      </c>
    </row>
    <row r="21" spans="1:8">
      <c r="A21" s="19">
        <v>6</v>
      </c>
      <c r="B21" s="46">
        <v>577</v>
      </c>
      <c r="C21" s="46">
        <v>216</v>
      </c>
      <c r="D21" s="46">
        <v>176</v>
      </c>
      <c r="E21" s="46">
        <v>168</v>
      </c>
      <c r="F21" s="46">
        <v>6</v>
      </c>
      <c r="G21" s="46">
        <v>120</v>
      </c>
      <c r="H21" s="21">
        <v>0.85519999999999996</v>
      </c>
    </row>
    <row r="22" spans="1:8">
      <c r="A22" s="19">
        <v>7</v>
      </c>
      <c r="B22" s="46">
        <v>582</v>
      </c>
      <c r="C22" s="46">
        <v>222.5</v>
      </c>
      <c r="D22" s="46">
        <v>171</v>
      </c>
      <c r="E22" s="46">
        <v>167</v>
      </c>
      <c r="F22" s="46">
        <v>5</v>
      </c>
      <c r="G22" s="46">
        <v>180</v>
      </c>
      <c r="H22" s="21">
        <v>0.89469999999999994</v>
      </c>
    </row>
    <row r="23" spans="1:8">
      <c r="B23" s="3"/>
      <c r="C23" s="3"/>
      <c r="D23" s="3"/>
      <c r="E23" s="3"/>
      <c r="F23" s="3"/>
      <c r="G23" s="3"/>
      <c r="H23" s="4"/>
    </row>
    <row r="57" spans="1:10">
      <c r="A57" s="5"/>
    </row>
    <row r="58" spans="1:10">
      <c r="B58" s="2"/>
      <c r="C58" s="2"/>
      <c r="D58" s="2"/>
      <c r="E58" s="2"/>
      <c r="F58" s="2"/>
      <c r="G58" s="2"/>
      <c r="H58" s="2"/>
    </row>
    <row r="59" spans="1:10">
      <c r="B59" s="3"/>
      <c r="C59" s="3"/>
      <c r="D59" s="3"/>
      <c r="E59" s="3"/>
      <c r="F59" s="3"/>
      <c r="G59" s="3"/>
      <c r="H59" s="8"/>
      <c r="J59" s="2"/>
    </row>
    <row r="60" spans="1:10">
      <c r="B60" s="3"/>
      <c r="C60" s="3"/>
      <c r="D60" s="3"/>
      <c r="E60" s="3"/>
      <c r="F60" s="3"/>
      <c r="G60" s="3"/>
      <c r="H60" s="8"/>
      <c r="J60" s="13"/>
    </row>
    <row r="61" spans="1:10">
      <c r="B61" s="3"/>
      <c r="C61" s="3"/>
      <c r="D61" s="3"/>
      <c r="E61" s="3"/>
      <c r="F61" s="3"/>
      <c r="G61" s="3"/>
      <c r="H61" s="8"/>
      <c r="J61" s="13"/>
    </row>
    <row r="62" spans="1:10">
      <c r="B62" s="3"/>
      <c r="C62" s="3"/>
      <c r="D62" s="3"/>
      <c r="E62" s="3"/>
      <c r="F62" s="3"/>
      <c r="G62" s="3"/>
      <c r="H62" s="8"/>
      <c r="J62" s="13"/>
    </row>
    <row r="63" spans="1:10">
      <c r="B63" s="3"/>
      <c r="C63" s="3"/>
      <c r="D63" s="3"/>
      <c r="E63" s="3"/>
      <c r="F63" s="3"/>
      <c r="G63" s="3"/>
      <c r="H63" s="8"/>
      <c r="J63" s="13"/>
    </row>
    <row r="64" spans="1:10">
      <c r="J64" s="13"/>
    </row>
    <row r="65" spans="1:13">
      <c r="A65" s="5"/>
      <c r="B65" s="9"/>
    </row>
    <row r="66" spans="1:13">
      <c r="A66" s="5"/>
      <c r="B66" s="3"/>
      <c r="C66" s="3"/>
      <c r="D66" s="3"/>
      <c r="E66" s="3"/>
      <c r="F66" s="3"/>
      <c r="G66" s="3"/>
      <c r="H66" s="3"/>
    </row>
    <row r="67" spans="1:13">
      <c r="B67" s="8"/>
      <c r="C67" s="8"/>
      <c r="D67" s="7"/>
      <c r="E67" s="7"/>
      <c r="F67" s="8"/>
      <c r="G67" s="7"/>
    </row>
    <row r="68" spans="1:13">
      <c r="B68" s="10"/>
      <c r="C68" s="10"/>
      <c r="D68" s="7"/>
      <c r="E68" s="7"/>
      <c r="F68" s="10"/>
      <c r="G68" s="7"/>
    </row>
    <row r="69" spans="1:13">
      <c r="B69" s="8"/>
      <c r="C69" s="8"/>
      <c r="D69" s="8"/>
      <c r="E69" s="8"/>
      <c r="F69" s="8"/>
      <c r="G69" s="7"/>
    </row>
    <row r="70" spans="1:13">
      <c r="B70" s="4"/>
      <c r="C70" s="4"/>
      <c r="D70" s="4"/>
      <c r="E70" s="4"/>
      <c r="F70" s="4"/>
      <c r="G70" s="4"/>
    </row>
    <row r="71" spans="1:13">
      <c r="B71" s="4"/>
      <c r="C71" s="4"/>
      <c r="D71" s="4"/>
      <c r="E71" s="4"/>
      <c r="F71" s="12"/>
      <c r="G71" s="12"/>
    </row>
    <row r="74" spans="1:13">
      <c r="B74" s="2"/>
      <c r="C74" s="2"/>
      <c r="D74" s="2"/>
      <c r="E74" s="2"/>
      <c r="F74" s="2"/>
      <c r="G74" s="2"/>
      <c r="H74" s="2"/>
      <c r="I74" s="2"/>
      <c r="M74" s="2"/>
    </row>
    <row r="75" spans="1:13">
      <c r="B75" s="13"/>
      <c r="C75" s="13"/>
      <c r="D75" s="13"/>
      <c r="E75" s="13"/>
      <c r="F75" s="13"/>
      <c r="G75" s="13"/>
      <c r="H75" s="13"/>
      <c r="I75" s="13"/>
      <c r="J75" s="2"/>
      <c r="K75" s="2"/>
      <c r="L75" s="2"/>
      <c r="M75" s="13"/>
    </row>
    <row r="76" spans="1:13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>
      <c r="B80" s="16"/>
      <c r="C80" s="16"/>
      <c r="D80" s="16"/>
      <c r="E80" s="16"/>
      <c r="F80" s="16"/>
      <c r="G80" s="16"/>
      <c r="J80" s="13"/>
      <c r="K80" s="13"/>
      <c r="L80" s="13"/>
    </row>
    <row r="82" spans="1:13">
      <c r="I82" s="1"/>
      <c r="M82" s="1"/>
    </row>
    <row r="83" spans="1:13">
      <c r="I83" s="1"/>
      <c r="J83" s="1"/>
      <c r="K83" s="1"/>
      <c r="L83" s="1"/>
      <c r="M83" s="1"/>
    </row>
    <row r="84" spans="1:13">
      <c r="A84" s="5"/>
      <c r="H84" s="17"/>
      <c r="I84" s="1"/>
      <c r="J84" s="1"/>
      <c r="K84" s="1"/>
      <c r="L84" s="1"/>
      <c r="M84" s="1"/>
    </row>
    <row r="85" spans="1:13">
      <c r="I85" s="1"/>
      <c r="J85" s="1"/>
      <c r="K85" s="1"/>
      <c r="L85" s="1"/>
      <c r="M85" s="1"/>
    </row>
    <row r="86" spans="1:13">
      <c r="I86" s="1"/>
      <c r="J86" s="1"/>
      <c r="K86" s="1"/>
      <c r="L86" s="1"/>
      <c r="M86" s="1"/>
    </row>
    <row r="87" spans="1:13">
      <c r="B87" s="14"/>
      <c r="C87" s="14"/>
      <c r="D87" s="14"/>
      <c r="E87" s="14"/>
      <c r="F87" s="14"/>
      <c r="G87" s="14"/>
      <c r="H87" s="14"/>
      <c r="I87" s="14"/>
      <c r="J87" s="1"/>
      <c r="K87" s="1"/>
      <c r="L87" s="1"/>
      <c r="M87" s="14"/>
    </row>
    <row r="88" spans="1:13">
      <c r="B88" s="11"/>
      <c r="C88" s="11"/>
      <c r="D88" s="11"/>
      <c r="E88" s="11"/>
      <c r="F88" s="11"/>
      <c r="G88" s="11"/>
      <c r="H88" s="11"/>
      <c r="I88" s="11"/>
      <c r="J88" s="14"/>
      <c r="K88" s="14"/>
      <c r="L88" s="14"/>
      <c r="M88" s="11"/>
    </row>
    <row r="89" spans="1:13">
      <c r="J89" s="11"/>
      <c r="K89" s="11"/>
      <c r="L89" s="11"/>
    </row>
    <row r="90" spans="1:13">
      <c r="B90" s="2"/>
      <c r="C90" s="2"/>
      <c r="D90" s="2"/>
      <c r="E90" s="2"/>
      <c r="F90" s="2"/>
      <c r="G90" s="2"/>
      <c r="H90" s="2"/>
      <c r="I90" s="2"/>
      <c r="M90" s="2"/>
    </row>
    <row r="91" spans="1:1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8"/>
    </row>
    <row r="92" spans="1:1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8"/>
    </row>
    <row r="93" spans="1:1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8"/>
    </row>
    <row r="94" spans="1:1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8"/>
    </row>
    <row r="95" spans="1:1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8"/>
    </row>
    <row r="96" spans="1:1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8"/>
    </row>
    <row r="97" spans="2:1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8"/>
    </row>
    <row r="98" spans="2:1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8"/>
    </row>
    <row r="99" spans="2:1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8"/>
    </row>
    <row r="100" spans="2:1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8"/>
    </row>
    <row r="101" spans="2:1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8"/>
    </row>
    <row r="102" spans="2:1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8"/>
    </row>
    <row r="103" spans="2:13">
      <c r="J103" s="2"/>
      <c r="K103" s="2"/>
      <c r="L103" s="2"/>
    </row>
    <row r="104" spans="2:13">
      <c r="B104" s="2"/>
      <c r="C104" s="2"/>
      <c r="D104" s="2"/>
      <c r="E104" s="2"/>
      <c r="F104" s="2"/>
      <c r="G104" s="2"/>
      <c r="H104" s="2"/>
      <c r="I104" s="2"/>
    </row>
    <row r="105" spans="2:1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8"/>
    </row>
    <row r="106" spans="2:1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8"/>
    </row>
    <row r="107" spans="2:1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8"/>
    </row>
    <row r="108" spans="2:1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8"/>
    </row>
    <row r="109" spans="2:13">
      <c r="B109" s="2"/>
      <c r="C109" s="2"/>
      <c r="D109" s="2"/>
      <c r="E109" s="2"/>
      <c r="F109" s="2"/>
      <c r="G109" s="2"/>
      <c r="H109" s="2"/>
      <c r="I109" s="15"/>
      <c r="J109" s="15"/>
      <c r="K109" s="15"/>
      <c r="L109" s="15"/>
      <c r="M109" s="18"/>
    </row>
    <row r="110" spans="2:13">
      <c r="B110" s="2"/>
      <c r="C110" s="2"/>
      <c r="D110" s="2"/>
      <c r="E110" s="2"/>
      <c r="F110" s="2"/>
      <c r="G110" s="2"/>
      <c r="H110" s="2"/>
      <c r="I110" s="15"/>
      <c r="J110" s="15"/>
      <c r="K110" s="15"/>
      <c r="L110" s="15"/>
      <c r="M110" s="18"/>
    </row>
    <row r="111" spans="2:13">
      <c r="B111" s="2"/>
      <c r="C111" s="2"/>
      <c r="D111" s="2"/>
      <c r="E111" s="2"/>
      <c r="F111" s="2"/>
      <c r="G111" s="2"/>
      <c r="H111" s="2"/>
      <c r="I111" s="15"/>
      <c r="J111" s="15"/>
      <c r="K111" s="15"/>
      <c r="L111" s="15"/>
      <c r="M111" s="18"/>
    </row>
    <row r="112" spans="2:13">
      <c r="B112" s="2"/>
      <c r="C112" s="2"/>
      <c r="D112" s="2"/>
      <c r="E112" s="2"/>
      <c r="F112" s="2"/>
      <c r="G112" s="2"/>
      <c r="H112" s="2"/>
      <c r="I112" s="15"/>
      <c r="J112" s="15"/>
      <c r="K112" s="15"/>
      <c r="L112" s="15"/>
      <c r="M112" s="18"/>
    </row>
    <row r="113" spans="2:21">
      <c r="B113" s="2"/>
      <c r="C113" s="2"/>
      <c r="D113" s="2"/>
      <c r="E113" s="2"/>
      <c r="F113" s="2"/>
      <c r="G113" s="2"/>
      <c r="H113" s="2"/>
      <c r="I113" s="15"/>
      <c r="J113" s="15"/>
      <c r="K113" s="15"/>
      <c r="L113" s="15"/>
      <c r="M113" s="18"/>
    </row>
    <row r="114" spans="2:21">
      <c r="B114" s="2"/>
      <c r="C114" s="2"/>
      <c r="D114" s="2"/>
      <c r="E114" s="2"/>
      <c r="F114" s="2"/>
      <c r="G114" s="2"/>
      <c r="H114" s="2"/>
      <c r="I114" s="15"/>
      <c r="J114" s="15"/>
      <c r="K114" s="15"/>
      <c r="L114" s="15"/>
      <c r="M114" s="18"/>
    </row>
    <row r="115" spans="2:21">
      <c r="B115" s="2"/>
      <c r="C115" s="2"/>
      <c r="D115" s="2"/>
      <c r="E115" s="2"/>
      <c r="F115" s="2"/>
      <c r="G115" s="2"/>
      <c r="H115" s="2"/>
      <c r="I115" s="15"/>
      <c r="J115" s="15"/>
      <c r="K115" s="15"/>
      <c r="L115" s="15"/>
      <c r="M115" s="18"/>
    </row>
    <row r="116" spans="2:21">
      <c r="B116" s="2"/>
      <c r="C116" s="2"/>
      <c r="D116" s="2"/>
      <c r="E116" s="2"/>
      <c r="F116" s="2"/>
      <c r="G116" s="2"/>
      <c r="H116" s="2"/>
      <c r="I116" s="15"/>
      <c r="J116" s="15"/>
      <c r="K116" s="15"/>
      <c r="L116" s="15"/>
      <c r="M116" s="18"/>
    </row>
    <row r="117" spans="2:21">
      <c r="B117" s="2"/>
      <c r="C117" s="2"/>
      <c r="D117" s="2"/>
      <c r="E117" s="2"/>
      <c r="F117" s="2"/>
      <c r="G117" s="2"/>
      <c r="H117" s="2"/>
      <c r="I117" s="15"/>
      <c r="J117" s="15"/>
      <c r="K117" s="15"/>
      <c r="L117" s="15"/>
    </row>
    <row r="118" spans="2:21">
      <c r="H118"/>
      <c r="J118" s="15"/>
      <c r="K118" s="15"/>
      <c r="L118" s="15"/>
    </row>
    <row r="119" spans="2:21">
      <c r="B119" s="11"/>
      <c r="C119" s="11"/>
      <c r="E119" s="11"/>
      <c r="F119" s="11"/>
      <c r="G119" s="11"/>
      <c r="H119" s="11"/>
      <c r="I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2:21">
      <c r="B120" s="11"/>
      <c r="C120" s="11"/>
      <c r="G120"/>
      <c r="H120"/>
      <c r="J120" s="11"/>
      <c r="K120" s="11"/>
      <c r="L120" s="11"/>
    </row>
    <row r="121" spans="2:21">
      <c r="B121" s="11"/>
      <c r="C121" s="11"/>
      <c r="G121"/>
      <c r="H121"/>
    </row>
    <row r="122" spans="2:21">
      <c r="B122" s="11"/>
      <c r="C122" s="11"/>
      <c r="G122"/>
      <c r="H122"/>
    </row>
    <row r="123" spans="2:21">
      <c r="B123" s="11"/>
      <c r="C123" s="11"/>
      <c r="G123"/>
      <c r="H123"/>
    </row>
    <row r="124" spans="2:21">
      <c r="B124" s="11"/>
      <c r="C124" s="11"/>
      <c r="G124"/>
      <c r="H124"/>
    </row>
    <row r="125" spans="2:21">
      <c r="I125" s="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21"/>
  <sheetViews>
    <sheetView zoomScale="80" zoomScaleNormal="80" workbookViewId="0">
      <selection activeCell="N35" sqref="N35"/>
    </sheetView>
  </sheetViews>
  <sheetFormatPr defaultRowHeight="13.2"/>
  <cols>
    <col min="1" max="1" width="11.44140625" style="2" customWidth="1"/>
    <col min="2" max="3" width="11.88671875" style="1" bestFit="1" customWidth="1"/>
    <col min="4" max="8" width="10.77734375" style="1" bestFit="1" customWidth="1"/>
    <col min="9" max="12" width="10.77734375" bestFit="1" customWidth="1"/>
    <col min="13" max="13" width="16.109375" bestFit="1" customWidth="1"/>
  </cols>
  <sheetData>
    <row r="2" spans="1:8">
      <c r="A2" s="31" t="s">
        <v>8</v>
      </c>
      <c r="B2" s="2"/>
      <c r="C2" s="2"/>
      <c r="D2" s="2"/>
      <c r="E2" s="2"/>
      <c r="F2" s="2"/>
      <c r="G2" s="2"/>
      <c r="H2" s="2"/>
    </row>
    <row r="3" spans="1:8">
      <c r="A3" s="19"/>
      <c r="B3" s="35" t="s">
        <v>6</v>
      </c>
      <c r="C3" s="35" t="s">
        <v>0</v>
      </c>
      <c r="D3" s="35" t="s">
        <v>1</v>
      </c>
      <c r="E3" s="35" t="s">
        <v>2</v>
      </c>
      <c r="F3" s="35" t="s">
        <v>3</v>
      </c>
      <c r="G3" s="35" t="s">
        <v>4</v>
      </c>
      <c r="H3" s="45" t="s">
        <v>5</v>
      </c>
    </row>
    <row r="4" spans="1:8">
      <c r="A4" s="52">
        <v>4</v>
      </c>
      <c r="B4" s="53">
        <v>577</v>
      </c>
      <c r="C4" s="53">
        <v>205</v>
      </c>
      <c r="D4" s="53">
        <v>173</v>
      </c>
      <c r="E4" s="53">
        <v>164</v>
      </c>
      <c r="F4" s="53">
        <v>7</v>
      </c>
      <c r="G4" s="53">
        <v>120</v>
      </c>
      <c r="H4" s="54">
        <v>0.84560000000000002</v>
      </c>
    </row>
    <row r="5" spans="1:8">
      <c r="A5" s="52">
        <v>5</v>
      </c>
      <c r="B5" s="53">
        <v>573</v>
      </c>
      <c r="C5" s="53">
        <v>254</v>
      </c>
      <c r="D5" s="53">
        <v>160</v>
      </c>
      <c r="E5" s="53">
        <v>164</v>
      </c>
      <c r="F5" s="53">
        <v>7</v>
      </c>
      <c r="G5" s="53">
        <v>120</v>
      </c>
      <c r="H5" s="55">
        <v>0.84599999999999997</v>
      </c>
    </row>
    <row r="6" spans="1:8">
      <c r="A6" s="47" t="s">
        <v>7</v>
      </c>
      <c r="B6" s="48">
        <f>AVERAGE(B4:B5)</f>
        <v>575</v>
      </c>
      <c r="C6" s="48">
        <f t="shared" ref="C6:H6" si="0">AVERAGE(C4:C5)</f>
        <v>229.5</v>
      </c>
      <c r="D6" s="48">
        <f t="shared" si="0"/>
        <v>166.5</v>
      </c>
      <c r="E6" s="48">
        <f t="shared" si="0"/>
        <v>164</v>
      </c>
      <c r="F6" s="48">
        <f t="shared" si="0"/>
        <v>7</v>
      </c>
      <c r="G6" s="48">
        <f t="shared" si="0"/>
        <v>120</v>
      </c>
      <c r="H6" s="56">
        <f t="shared" si="0"/>
        <v>0.8458</v>
      </c>
    </row>
    <row r="7" spans="1:8">
      <c r="B7" s="3"/>
      <c r="C7" s="3"/>
      <c r="D7" s="3"/>
      <c r="E7" s="3"/>
      <c r="F7" s="3"/>
      <c r="G7" s="3"/>
      <c r="H7" s="4"/>
    </row>
    <row r="8" spans="1:8">
      <c r="A8" s="31" t="s">
        <v>9</v>
      </c>
      <c r="B8" s="3"/>
      <c r="C8" s="3"/>
      <c r="D8" s="3"/>
      <c r="E8" s="3"/>
      <c r="F8" s="3"/>
      <c r="G8" s="3"/>
      <c r="H8" s="4"/>
    </row>
    <row r="9" spans="1:8">
      <c r="A9" s="19"/>
      <c r="B9" s="35" t="s">
        <v>6</v>
      </c>
      <c r="C9" s="35" t="s">
        <v>0</v>
      </c>
      <c r="D9" s="35" t="s">
        <v>1</v>
      </c>
      <c r="E9" s="35" t="s">
        <v>2</v>
      </c>
      <c r="F9" s="35" t="s">
        <v>3</v>
      </c>
      <c r="G9" s="35" t="s">
        <v>4</v>
      </c>
      <c r="H9" s="45" t="s">
        <v>5</v>
      </c>
    </row>
    <row r="10" spans="1:8">
      <c r="A10" s="19">
        <v>1</v>
      </c>
      <c r="B10" s="46">
        <v>575</v>
      </c>
      <c r="C10" s="46">
        <v>274</v>
      </c>
      <c r="D10" s="46">
        <v>205.5</v>
      </c>
      <c r="E10" s="46">
        <v>210.5</v>
      </c>
      <c r="F10" s="46">
        <v>5</v>
      </c>
      <c r="G10" s="46">
        <v>180</v>
      </c>
      <c r="H10" s="21">
        <v>0.8155</v>
      </c>
    </row>
    <row r="11" spans="1:8">
      <c r="A11" s="19">
        <v>2</v>
      </c>
      <c r="B11" s="46">
        <v>575</v>
      </c>
      <c r="C11" s="46">
        <v>304</v>
      </c>
      <c r="D11" s="46">
        <v>207.5</v>
      </c>
      <c r="E11" s="46">
        <v>218.5</v>
      </c>
      <c r="F11" s="46">
        <v>6</v>
      </c>
      <c r="G11" s="46">
        <v>120</v>
      </c>
      <c r="H11" s="21">
        <v>0.82989999999999997</v>
      </c>
    </row>
    <row r="12" spans="1:8">
      <c r="A12" s="19">
        <v>3</v>
      </c>
      <c r="B12" s="46">
        <v>570</v>
      </c>
      <c r="C12" s="46">
        <v>279</v>
      </c>
      <c r="D12" s="46">
        <v>199.5</v>
      </c>
      <c r="E12" s="46">
        <v>207.5</v>
      </c>
      <c r="F12" s="46">
        <v>7</v>
      </c>
      <c r="G12" s="46">
        <v>120</v>
      </c>
      <c r="H12" s="21">
        <v>0.83030000000000004</v>
      </c>
    </row>
    <row r="13" spans="1:8">
      <c r="A13" s="19">
        <v>6</v>
      </c>
      <c r="B13" s="46">
        <v>577</v>
      </c>
      <c r="C13" s="46">
        <v>216</v>
      </c>
      <c r="D13" s="46">
        <v>176</v>
      </c>
      <c r="E13" s="46">
        <v>168</v>
      </c>
      <c r="F13" s="46">
        <v>6</v>
      </c>
      <c r="G13" s="46">
        <v>120</v>
      </c>
      <c r="H13" s="21">
        <v>0.85519999999999996</v>
      </c>
    </row>
    <row r="14" spans="1:8">
      <c r="A14" s="19">
        <v>7</v>
      </c>
      <c r="B14" s="46">
        <v>582</v>
      </c>
      <c r="C14" s="46">
        <v>222.5</v>
      </c>
      <c r="D14" s="46">
        <v>171</v>
      </c>
      <c r="E14" s="46">
        <v>167</v>
      </c>
      <c r="F14" s="46">
        <v>5</v>
      </c>
      <c r="G14" s="46">
        <v>180</v>
      </c>
      <c r="H14" s="21">
        <v>0.89469999999999994</v>
      </c>
    </row>
    <row r="15" spans="1:8">
      <c r="B15" s="3"/>
      <c r="C15" s="3"/>
      <c r="D15" s="3"/>
      <c r="E15" s="3"/>
      <c r="F15" s="3"/>
      <c r="G15" s="3"/>
      <c r="H15" s="4"/>
    </row>
    <row r="16" spans="1:8">
      <c r="A16" s="33" t="s">
        <v>41</v>
      </c>
      <c r="B16" s="34"/>
    </row>
    <row r="17" spans="1:8">
      <c r="A17" s="19"/>
      <c r="B17" s="35" t="s">
        <v>6</v>
      </c>
      <c r="C17" s="35" t="s">
        <v>0</v>
      </c>
      <c r="D17" s="35" t="s">
        <v>1</v>
      </c>
      <c r="E17" s="35" t="s">
        <v>2</v>
      </c>
      <c r="F17" s="35" t="s">
        <v>3</v>
      </c>
      <c r="G17" s="35" t="s">
        <v>4</v>
      </c>
      <c r="H17" s="45" t="s">
        <v>5</v>
      </c>
    </row>
    <row r="18" spans="1:8">
      <c r="A18" s="19">
        <v>1</v>
      </c>
      <c r="B18" s="46">
        <f>B10-B$6</f>
        <v>0</v>
      </c>
      <c r="C18" s="46">
        <f>C10-C$6</f>
        <v>44.5</v>
      </c>
      <c r="D18" s="46">
        <f t="shared" ref="D18:H22" si="1">D10-D$6</f>
        <v>39</v>
      </c>
      <c r="E18" s="46">
        <f t="shared" si="1"/>
        <v>46.5</v>
      </c>
      <c r="F18" s="46">
        <f t="shared" si="1"/>
        <v>-2</v>
      </c>
      <c r="G18" s="46">
        <f t="shared" si="1"/>
        <v>60</v>
      </c>
      <c r="H18" s="51">
        <f t="shared" si="1"/>
        <v>-3.0299999999999994E-2</v>
      </c>
    </row>
    <row r="19" spans="1:8">
      <c r="A19" s="19">
        <v>2</v>
      </c>
      <c r="B19" s="46">
        <f>B11-B$6</f>
        <v>0</v>
      </c>
      <c r="C19" s="46">
        <f>C11-C$6</f>
        <v>74.5</v>
      </c>
      <c r="D19" s="46">
        <f t="shared" si="1"/>
        <v>41</v>
      </c>
      <c r="E19" s="46">
        <f t="shared" si="1"/>
        <v>54.5</v>
      </c>
      <c r="F19" s="46">
        <f t="shared" si="1"/>
        <v>-1</v>
      </c>
      <c r="G19" s="46">
        <f t="shared" si="1"/>
        <v>0</v>
      </c>
      <c r="H19" s="51">
        <f t="shared" si="1"/>
        <v>-1.5900000000000025E-2</v>
      </c>
    </row>
    <row r="20" spans="1:8">
      <c r="A20" s="19">
        <v>3</v>
      </c>
      <c r="B20" s="46">
        <f t="shared" ref="B20:C22" si="2">B12-B$6</f>
        <v>-5</v>
      </c>
      <c r="C20" s="46">
        <f t="shared" si="2"/>
        <v>49.5</v>
      </c>
      <c r="D20" s="46">
        <f t="shared" si="1"/>
        <v>33</v>
      </c>
      <c r="E20" s="46">
        <f t="shared" si="1"/>
        <v>43.5</v>
      </c>
      <c r="F20" s="46">
        <f t="shared" si="1"/>
        <v>0</v>
      </c>
      <c r="G20" s="46">
        <f t="shared" si="1"/>
        <v>0</v>
      </c>
      <c r="H20" s="51">
        <f t="shared" si="1"/>
        <v>-1.5499999999999958E-2</v>
      </c>
    </row>
    <row r="21" spans="1:8">
      <c r="A21" s="19">
        <v>6</v>
      </c>
      <c r="B21" s="46">
        <f t="shared" si="2"/>
        <v>2</v>
      </c>
      <c r="C21" s="46">
        <f t="shared" si="2"/>
        <v>-13.5</v>
      </c>
      <c r="D21" s="46">
        <f t="shared" si="1"/>
        <v>9.5</v>
      </c>
      <c r="E21" s="46">
        <f t="shared" si="1"/>
        <v>4</v>
      </c>
      <c r="F21" s="46">
        <f t="shared" si="1"/>
        <v>-1</v>
      </c>
      <c r="G21" s="46">
        <f t="shared" si="1"/>
        <v>0</v>
      </c>
      <c r="H21" s="51">
        <f t="shared" si="1"/>
        <v>9.3999999999999639E-3</v>
      </c>
    </row>
    <row r="22" spans="1:8">
      <c r="A22" s="19">
        <v>7</v>
      </c>
      <c r="B22" s="46">
        <f t="shared" si="2"/>
        <v>7</v>
      </c>
      <c r="C22" s="46">
        <f t="shared" si="2"/>
        <v>-7</v>
      </c>
      <c r="D22" s="46">
        <f t="shared" si="1"/>
        <v>4.5</v>
      </c>
      <c r="E22" s="46">
        <f t="shared" si="1"/>
        <v>3</v>
      </c>
      <c r="F22" s="46">
        <f t="shared" si="1"/>
        <v>-2</v>
      </c>
      <c r="G22" s="46">
        <f t="shared" si="1"/>
        <v>60</v>
      </c>
      <c r="H22" s="51">
        <f t="shared" si="1"/>
        <v>4.8899999999999944E-2</v>
      </c>
    </row>
    <row r="53" spans="1:10">
      <c r="A53" s="5"/>
    </row>
    <row r="54" spans="1:10">
      <c r="B54" s="2"/>
      <c r="C54" s="2"/>
      <c r="D54" s="2"/>
      <c r="E54" s="2"/>
      <c r="F54" s="2"/>
      <c r="G54" s="2"/>
      <c r="H54" s="2"/>
      <c r="J54" s="2"/>
    </row>
    <row r="55" spans="1:10">
      <c r="B55" s="3"/>
      <c r="C55" s="3"/>
      <c r="D55" s="3"/>
      <c r="E55" s="3"/>
      <c r="F55" s="3"/>
      <c r="G55" s="3"/>
      <c r="H55" s="8"/>
      <c r="J55" s="13"/>
    </row>
    <row r="56" spans="1:10">
      <c r="B56" s="3"/>
      <c r="C56" s="3"/>
      <c r="D56" s="3"/>
      <c r="E56" s="3"/>
      <c r="F56" s="3"/>
      <c r="G56" s="3"/>
      <c r="H56" s="8"/>
      <c r="J56" s="13"/>
    </row>
    <row r="57" spans="1:10">
      <c r="B57" s="3"/>
      <c r="C57" s="3"/>
      <c r="D57" s="3"/>
      <c r="E57" s="3"/>
      <c r="F57" s="3"/>
      <c r="G57" s="3"/>
      <c r="H57" s="8"/>
      <c r="J57" s="13"/>
    </row>
    <row r="58" spans="1:10">
      <c r="B58" s="3"/>
      <c r="C58" s="3"/>
      <c r="D58" s="3"/>
      <c r="E58" s="3"/>
      <c r="F58" s="3"/>
      <c r="G58" s="3"/>
      <c r="H58" s="8"/>
      <c r="J58" s="13"/>
    </row>
    <row r="59" spans="1:10">
      <c r="B59" s="3"/>
      <c r="C59" s="3"/>
      <c r="D59" s="3"/>
      <c r="E59" s="3"/>
      <c r="F59" s="3"/>
      <c r="G59" s="3"/>
      <c r="H59" s="8"/>
      <c r="J59" s="13"/>
    </row>
    <row r="61" spans="1:10">
      <c r="A61" s="5"/>
      <c r="B61" s="9"/>
    </row>
    <row r="62" spans="1:10">
      <c r="A62" s="5"/>
      <c r="B62" s="3"/>
      <c r="C62" s="3"/>
      <c r="D62" s="3"/>
      <c r="E62" s="3"/>
      <c r="F62" s="3"/>
      <c r="G62" s="3"/>
      <c r="H62" s="3"/>
    </row>
    <row r="63" spans="1:10">
      <c r="B63" s="8"/>
      <c r="C63" s="8"/>
      <c r="D63" s="7"/>
      <c r="E63" s="7"/>
      <c r="F63" s="8"/>
      <c r="G63" s="7"/>
    </row>
    <row r="64" spans="1:10">
      <c r="B64" s="10"/>
      <c r="C64" s="10"/>
      <c r="D64" s="7"/>
      <c r="E64" s="7"/>
      <c r="F64" s="10"/>
      <c r="G64" s="7"/>
    </row>
    <row r="65" spans="1:13">
      <c r="B65" s="8"/>
      <c r="C65" s="8"/>
      <c r="D65" s="8"/>
      <c r="E65" s="8"/>
      <c r="F65" s="8"/>
      <c r="G65" s="7"/>
    </row>
    <row r="66" spans="1:13">
      <c r="B66" s="4"/>
      <c r="C66" s="4"/>
      <c r="D66" s="4"/>
      <c r="E66" s="4"/>
      <c r="F66" s="4"/>
      <c r="G66" s="4"/>
    </row>
    <row r="67" spans="1:13">
      <c r="B67" s="4"/>
      <c r="C67" s="4"/>
      <c r="D67" s="4"/>
      <c r="E67" s="4"/>
      <c r="F67" s="12"/>
      <c r="G67" s="12"/>
    </row>
    <row r="70" spans="1:1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B76" s="16"/>
      <c r="C76" s="16"/>
      <c r="D76" s="16"/>
      <c r="E76" s="16"/>
      <c r="F76" s="16"/>
      <c r="G76" s="16"/>
    </row>
    <row r="78" spans="1:13">
      <c r="I78" s="1"/>
      <c r="J78" s="1"/>
      <c r="K78" s="1"/>
      <c r="L78" s="1"/>
      <c r="M78" s="1"/>
    </row>
    <row r="79" spans="1:13">
      <c r="I79" s="1"/>
      <c r="J79" s="1"/>
      <c r="K79" s="1"/>
      <c r="L79" s="1"/>
      <c r="M79" s="1"/>
    </row>
    <row r="80" spans="1:13">
      <c r="A80" s="5"/>
      <c r="H80" s="17"/>
      <c r="I80" s="1"/>
      <c r="J80" s="1"/>
      <c r="K80" s="1"/>
      <c r="L80" s="1"/>
      <c r="M80" s="1"/>
    </row>
    <row r="81" spans="2:13">
      <c r="I81" s="1"/>
      <c r="J81" s="1"/>
      <c r="K81" s="1"/>
      <c r="L81" s="1"/>
      <c r="M81" s="1"/>
    </row>
    <row r="82" spans="2:13">
      <c r="I82" s="1"/>
      <c r="J82" s="1"/>
      <c r="K82" s="1"/>
      <c r="L82" s="1"/>
      <c r="M82" s="1"/>
    </row>
    <row r="83" spans="2:13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6" spans="2:1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8"/>
    </row>
    <row r="88" spans="2:1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8"/>
    </row>
    <row r="89" spans="2:1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8"/>
    </row>
    <row r="90" spans="2:1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8"/>
    </row>
    <row r="91" spans="2:1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8"/>
    </row>
    <row r="92" spans="2:1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8"/>
    </row>
    <row r="93" spans="2:1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8"/>
    </row>
    <row r="94" spans="2:1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8"/>
    </row>
    <row r="95" spans="2:1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8"/>
    </row>
    <row r="96" spans="2:1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8"/>
    </row>
    <row r="97" spans="2:1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8"/>
    </row>
    <row r="98" spans="2:1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8"/>
    </row>
    <row r="100" spans="2:1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8"/>
    </row>
    <row r="102" spans="2:1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8"/>
    </row>
    <row r="103" spans="2:1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8"/>
    </row>
    <row r="104" spans="2:13">
      <c r="B104" s="2"/>
      <c r="C104" s="2"/>
      <c r="D104" s="2"/>
      <c r="E104" s="2"/>
      <c r="F104" s="2"/>
      <c r="G104" s="2"/>
      <c r="H104" s="2"/>
      <c r="I104" s="2"/>
      <c r="J104" s="15"/>
      <c r="K104" s="15"/>
      <c r="L104" s="15"/>
      <c r="M104" s="18"/>
    </row>
    <row r="105" spans="2:13">
      <c r="B105" s="2"/>
      <c r="C105" s="2"/>
      <c r="D105" s="2"/>
      <c r="E105" s="2"/>
      <c r="F105" s="2"/>
      <c r="G105" s="2"/>
      <c r="H105" s="2"/>
      <c r="I105" s="15"/>
      <c r="J105" s="15"/>
      <c r="K105" s="15"/>
      <c r="L105" s="15"/>
      <c r="M105" s="18"/>
    </row>
    <row r="106" spans="2:13">
      <c r="B106" s="2"/>
      <c r="C106" s="2"/>
      <c r="D106" s="2"/>
      <c r="E106" s="2"/>
      <c r="F106" s="2"/>
      <c r="G106" s="2"/>
      <c r="H106" s="2"/>
      <c r="I106" s="15"/>
      <c r="J106" s="15"/>
      <c r="K106" s="15"/>
      <c r="L106" s="15"/>
      <c r="M106" s="18"/>
    </row>
    <row r="107" spans="2:13">
      <c r="B107" s="2"/>
      <c r="C107" s="2"/>
      <c r="D107" s="2"/>
      <c r="E107" s="2"/>
      <c r="F107" s="2"/>
      <c r="G107" s="2"/>
      <c r="H107" s="2"/>
      <c r="I107" s="15"/>
      <c r="J107" s="15"/>
      <c r="K107" s="15"/>
      <c r="L107" s="15"/>
      <c r="M107" s="18"/>
    </row>
    <row r="108" spans="2:13">
      <c r="B108" s="2"/>
      <c r="C108" s="2"/>
      <c r="D108" s="2"/>
      <c r="E108" s="2"/>
      <c r="F108" s="2"/>
      <c r="G108" s="2"/>
      <c r="H108" s="2"/>
      <c r="I108" s="15"/>
      <c r="J108" s="15"/>
      <c r="K108" s="15"/>
      <c r="L108" s="15"/>
      <c r="M108" s="18"/>
    </row>
    <row r="109" spans="2:13">
      <c r="B109" s="2"/>
      <c r="C109" s="2"/>
      <c r="D109" s="2"/>
      <c r="E109" s="2"/>
      <c r="F109" s="2"/>
      <c r="G109" s="2"/>
      <c r="H109" s="2"/>
      <c r="I109" s="15"/>
      <c r="J109" s="15"/>
      <c r="K109" s="15"/>
      <c r="L109" s="15"/>
      <c r="M109" s="18"/>
    </row>
    <row r="110" spans="2:13">
      <c r="B110" s="2"/>
      <c r="C110" s="2"/>
      <c r="D110" s="2"/>
      <c r="E110" s="2"/>
      <c r="F110" s="2"/>
      <c r="G110" s="2"/>
      <c r="H110" s="2"/>
      <c r="I110" s="15"/>
      <c r="J110" s="15"/>
      <c r="K110" s="15"/>
      <c r="L110" s="15"/>
      <c r="M110" s="18"/>
    </row>
    <row r="111" spans="2:13">
      <c r="B111" s="2"/>
      <c r="C111" s="2"/>
      <c r="D111" s="2"/>
      <c r="E111" s="2"/>
      <c r="F111" s="2"/>
      <c r="G111" s="2"/>
      <c r="H111" s="2"/>
      <c r="I111" s="15"/>
      <c r="J111" s="15"/>
      <c r="K111" s="15"/>
      <c r="L111" s="15"/>
      <c r="M111" s="18"/>
    </row>
    <row r="112" spans="2:13">
      <c r="B112" s="2"/>
      <c r="C112" s="2"/>
      <c r="D112" s="2"/>
      <c r="E112" s="2"/>
      <c r="F112" s="2"/>
      <c r="G112" s="2"/>
      <c r="H112" s="2"/>
      <c r="I112" s="15"/>
      <c r="J112" s="15"/>
      <c r="K112" s="15"/>
      <c r="L112" s="15"/>
      <c r="M112" s="18"/>
    </row>
    <row r="113" spans="2:21">
      <c r="B113" s="2"/>
      <c r="C113" s="2"/>
      <c r="D113" s="2"/>
      <c r="E113" s="2"/>
      <c r="F113" s="2"/>
      <c r="G113" s="2"/>
      <c r="H113" s="2"/>
      <c r="I113" s="15"/>
      <c r="J113" s="15"/>
      <c r="K113" s="15"/>
      <c r="L113" s="15"/>
    </row>
    <row r="114" spans="2:21">
      <c r="H114"/>
    </row>
    <row r="115" spans="2:21">
      <c r="B115" s="11"/>
      <c r="C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2:21">
      <c r="B116" s="11"/>
      <c r="C116" s="11"/>
      <c r="G116"/>
      <c r="H116"/>
    </row>
    <row r="117" spans="2:21">
      <c r="B117" s="11"/>
      <c r="C117" s="11"/>
      <c r="G117"/>
      <c r="H117"/>
    </row>
    <row r="118" spans="2:21">
      <c r="B118" s="11"/>
      <c r="C118" s="11"/>
      <c r="G118"/>
      <c r="H118"/>
    </row>
    <row r="119" spans="2:21">
      <c r="B119" s="11"/>
      <c r="C119" s="11"/>
      <c r="G119"/>
      <c r="H119"/>
    </row>
    <row r="120" spans="2:21">
      <c r="B120" s="11"/>
      <c r="C120" s="11"/>
      <c r="G120"/>
      <c r="H120"/>
    </row>
    <row r="121" spans="2:21">
      <c r="I121" s="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0"/>
  <sheetViews>
    <sheetView zoomScale="80" zoomScaleNormal="80" workbookViewId="0">
      <selection activeCell="Q35" sqref="Q35"/>
    </sheetView>
  </sheetViews>
  <sheetFormatPr defaultRowHeight="13.2"/>
  <cols>
    <col min="1" max="1" width="11.44140625" style="2" customWidth="1"/>
    <col min="2" max="3" width="11.88671875" style="1" bestFit="1" customWidth="1"/>
    <col min="4" max="8" width="10.77734375" style="1" bestFit="1" customWidth="1"/>
    <col min="9" max="12" width="10.77734375" bestFit="1" customWidth="1"/>
    <col min="13" max="13" width="18.77734375" customWidth="1"/>
    <col min="14" max="15" width="11.33203125" bestFit="1" customWidth="1"/>
    <col min="17" max="18" width="11.33203125" bestFit="1" customWidth="1"/>
    <col min="20" max="21" width="11.33203125" bestFit="1" customWidth="1"/>
  </cols>
  <sheetData>
    <row r="1" spans="1:10">
      <c r="A1" s="33" t="s">
        <v>10</v>
      </c>
    </row>
    <row r="2" spans="1:10">
      <c r="A2" s="19"/>
      <c r="B2" s="19" t="s">
        <v>6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29</v>
      </c>
      <c r="J2" s="2"/>
    </row>
    <row r="3" spans="1:10">
      <c r="A3" s="19">
        <v>1</v>
      </c>
      <c r="B3" s="46">
        <v>0</v>
      </c>
      <c r="C3" s="46">
        <v>44.5</v>
      </c>
      <c r="D3" s="46">
        <v>39</v>
      </c>
      <c r="E3" s="46">
        <v>46.5</v>
      </c>
      <c r="F3" s="46">
        <v>-2</v>
      </c>
      <c r="G3" s="46">
        <v>60</v>
      </c>
      <c r="H3" s="57">
        <v>-3.0299999999999994E-2</v>
      </c>
      <c r="J3" s="13"/>
    </row>
    <row r="4" spans="1:10">
      <c r="A4" s="19">
        <v>2</v>
      </c>
      <c r="B4" s="46">
        <v>0</v>
      </c>
      <c r="C4" s="46">
        <v>74.5</v>
      </c>
      <c r="D4" s="46">
        <v>41</v>
      </c>
      <c r="E4" s="46">
        <v>54.5</v>
      </c>
      <c r="F4" s="46">
        <v>-1</v>
      </c>
      <c r="G4" s="46">
        <v>0</v>
      </c>
      <c r="H4" s="57">
        <v>-1.5900000000000025E-2</v>
      </c>
      <c r="J4" s="13"/>
    </row>
    <row r="5" spans="1:10">
      <c r="A5" s="19">
        <v>3</v>
      </c>
      <c r="B5" s="46">
        <v>-5</v>
      </c>
      <c r="C5" s="46">
        <v>49.5</v>
      </c>
      <c r="D5" s="46">
        <v>33</v>
      </c>
      <c r="E5" s="46">
        <v>43.5</v>
      </c>
      <c r="F5" s="46">
        <v>0</v>
      </c>
      <c r="G5" s="46">
        <v>0</v>
      </c>
      <c r="H5" s="57">
        <v>-1.5499999999999958E-2</v>
      </c>
      <c r="J5" s="13"/>
    </row>
    <row r="6" spans="1:10">
      <c r="A6" s="19">
        <v>6</v>
      </c>
      <c r="B6" s="46">
        <v>2</v>
      </c>
      <c r="C6" s="46">
        <v>-13.5</v>
      </c>
      <c r="D6" s="46">
        <v>9.5</v>
      </c>
      <c r="E6" s="46">
        <v>4</v>
      </c>
      <c r="F6" s="46">
        <v>-1</v>
      </c>
      <c r="G6" s="46">
        <v>0</v>
      </c>
      <c r="H6" s="57">
        <v>9.3999999999999639E-3</v>
      </c>
      <c r="J6" s="13"/>
    </row>
    <row r="7" spans="1:10">
      <c r="A7" s="19">
        <v>7</v>
      </c>
      <c r="B7" s="46">
        <v>7</v>
      </c>
      <c r="C7" s="46">
        <v>-7</v>
      </c>
      <c r="D7" s="46">
        <v>4.5</v>
      </c>
      <c r="E7" s="46">
        <v>3</v>
      </c>
      <c r="F7" s="46">
        <v>-2</v>
      </c>
      <c r="G7" s="46">
        <v>60</v>
      </c>
      <c r="H7" s="57">
        <v>4.8899999999999944E-2</v>
      </c>
      <c r="J7" s="13"/>
    </row>
    <row r="9" spans="1:10">
      <c r="A9" s="33" t="s">
        <v>11</v>
      </c>
      <c r="B9" s="9">
        <f>SUMSQ(H3:H7)</f>
        <v>3.8907199999999929E-3</v>
      </c>
    </row>
    <row r="10" spans="1:10">
      <c r="A10" s="58" t="s">
        <v>12</v>
      </c>
      <c r="B10" s="46">
        <f>SUMSQ(B3:B7)</f>
        <v>78</v>
      </c>
      <c r="C10" s="46">
        <f>SUMSQ(C3:C7)</f>
        <v>10212</v>
      </c>
      <c r="D10" s="46">
        <f t="shared" ref="D10:G10" si="0">SUMSQ(D3:D7)</f>
        <v>4401.5</v>
      </c>
      <c r="E10" s="46">
        <f t="shared" si="0"/>
        <v>7049.75</v>
      </c>
      <c r="F10" s="46">
        <f t="shared" si="0"/>
        <v>10</v>
      </c>
      <c r="G10" s="46">
        <f t="shared" si="0"/>
        <v>7200</v>
      </c>
      <c r="H10" s="3"/>
    </row>
    <row r="11" spans="1:10">
      <c r="A11" s="35" t="s">
        <v>42</v>
      </c>
      <c r="B11" s="51">
        <f>(SUMPRODUCT(B3:B7,H3:H7))^2/$B$9</f>
        <v>49.443280421104511</v>
      </c>
      <c r="C11" s="51">
        <f>(SUMPRODUCT(C3:C7,H3:H7))^2/$B$9</f>
        <v>3651.766105630838</v>
      </c>
      <c r="D11" s="51">
        <f>(SUMPRODUCT(D3:D7,H3:H7))^2/$B$9</f>
        <v>1065.1699589022105</v>
      </c>
      <c r="E11" s="51">
        <f>(SUMPRODUCT(E3:E7,H3:H7))^2/$B$9</f>
        <v>1965.6294214181466</v>
      </c>
      <c r="F11" s="51">
        <f>(SUMPRODUCT(F3:F7,H3:H7))^2/$B$9</f>
        <v>0.24224051075379152</v>
      </c>
      <c r="G11" s="51">
        <f>(SUMPRODUCT(G3:G7,H3:H7))^2/$B$9</f>
        <v>320.10938849364527</v>
      </c>
    </row>
    <row r="12" spans="1:10">
      <c r="A12" s="35" t="s">
        <v>43</v>
      </c>
      <c r="B12" s="51">
        <f>B10-B11</f>
        <v>28.556719578895489</v>
      </c>
      <c r="C12" s="51">
        <f t="shared" ref="C12:G12" si="1">C10-C11</f>
        <v>6560.233894369162</v>
      </c>
      <c r="D12" s="51">
        <f t="shared" si="1"/>
        <v>3336.3300410977895</v>
      </c>
      <c r="E12" s="51">
        <f t="shared" si="1"/>
        <v>5084.1205785818529</v>
      </c>
      <c r="F12" s="51">
        <f t="shared" si="1"/>
        <v>9.7577594892462081</v>
      </c>
      <c r="G12" s="51">
        <f t="shared" si="1"/>
        <v>6879.8906115063546</v>
      </c>
    </row>
    <row r="13" spans="1:10">
      <c r="A13" s="35" t="s">
        <v>44</v>
      </c>
      <c r="B13" s="51">
        <f>B12/4</f>
        <v>7.1391798947238723</v>
      </c>
      <c r="C13" s="51">
        <f t="shared" ref="C13:G13" si="2">C12/4</f>
        <v>1640.0584735922905</v>
      </c>
      <c r="D13" s="51">
        <f t="shared" si="2"/>
        <v>834.08251027444737</v>
      </c>
      <c r="E13" s="51">
        <f t="shared" si="2"/>
        <v>1271.0301446454632</v>
      </c>
      <c r="F13" s="51">
        <f t="shared" si="2"/>
        <v>2.439439872311552</v>
      </c>
      <c r="G13" s="51">
        <f t="shared" si="2"/>
        <v>1719.9726528765887</v>
      </c>
    </row>
    <row r="14" spans="1:10">
      <c r="A14" s="62" t="s">
        <v>45</v>
      </c>
      <c r="B14" s="63">
        <f>SUMPRODUCT(B3:B7,H3:H7)/$B$9</f>
        <v>112.72977752189828</v>
      </c>
      <c r="C14" s="63">
        <f>SUMPRODUCT(C3:C7,H3:H7)/$B$9</f>
        <v>-968.80525969486507</v>
      </c>
      <c r="D14" s="63">
        <f>SUMPRODUCT(D3:D7,H3:H7)/$B$9</f>
        <v>-523.2322038080365</v>
      </c>
      <c r="E14" s="63">
        <f>SUMPRODUCT(E3:E7,H3:H7)/$B$9</f>
        <v>-710.78103795698598</v>
      </c>
      <c r="F14" s="63">
        <f>SUMPRODUCT(F3:F7,H3:H7)/$B$9</f>
        <v>-7.8905703828597007</v>
      </c>
      <c r="G14" s="63">
        <f>SUMPRODUCT(G3:G7,H3:H7)/$B$9</f>
        <v>286.83636961796248</v>
      </c>
    </row>
    <row r="15" spans="1:10">
      <c r="A15" s="35" t="s">
        <v>46</v>
      </c>
      <c r="B15" s="51">
        <f>(B11-B13)/$B$9/B13</f>
        <v>1523.0149362098825</v>
      </c>
      <c r="C15" s="51">
        <f>(C11-C13)/$B$9/C13</f>
        <v>315.26485095768777</v>
      </c>
      <c r="D15" s="51">
        <f t="shared" ref="D15:G15" si="3">(D11-D13)/$B$9/D13</f>
        <v>71.209406412622087</v>
      </c>
      <c r="E15" s="51">
        <f t="shared" si="3"/>
        <v>140.45865281168719</v>
      </c>
      <c r="F15" s="61">
        <f t="shared" si="3"/>
        <v>-231.49913291135525</v>
      </c>
      <c r="G15" s="61">
        <f t="shared" si="3"/>
        <v>-209.18671384929578</v>
      </c>
    </row>
    <row r="16" spans="1:10">
      <c r="A16" s="62" t="s">
        <v>47</v>
      </c>
      <c r="B16" s="63">
        <v>1523.0149362098825</v>
      </c>
      <c r="C16" s="63">
        <v>315.26485095768777</v>
      </c>
      <c r="D16" s="63">
        <v>71.209406412622087</v>
      </c>
      <c r="E16" s="63">
        <v>140.45865281168719</v>
      </c>
      <c r="F16" s="64">
        <v>0</v>
      </c>
      <c r="G16" s="64">
        <v>0</v>
      </c>
    </row>
    <row r="18" spans="1:13">
      <c r="A18" s="35" t="s">
        <v>48</v>
      </c>
      <c r="B18" s="35" t="s">
        <v>49</v>
      </c>
      <c r="C18" s="35" t="s">
        <v>17</v>
      </c>
      <c r="D18" s="35" t="s">
        <v>18</v>
      </c>
      <c r="E18" s="35" t="s">
        <v>19</v>
      </c>
      <c r="F18" s="35" t="s">
        <v>20</v>
      </c>
      <c r="G18" s="35" t="s">
        <v>21</v>
      </c>
      <c r="H18" s="35" t="s">
        <v>22</v>
      </c>
      <c r="I18" s="35" t="s">
        <v>23</v>
      </c>
      <c r="J18" s="35" t="s">
        <v>24</v>
      </c>
      <c r="K18" s="35" t="s">
        <v>25</v>
      </c>
      <c r="L18" s="35" t="s">
        <v>26</v>
      </c>
      <c r="M18" s="35" t="s">
        <v>27</v>
      </c>
    </row>
    <row r="19" spans="1:13">
      <c r="A19" s="19">
        <v>-3.0299999999999994E-2</v>
      </c>
      <c r="B19" s="65">
        <f>(($B$16*$B$35*$B3)/$B$14+($C$16*$C$35*$C3)/$C$14+($D$16*$D$35*$D3)/$D$14+($E$16*$E$35*$E3)/$E$14+($F$16*$F$35*$F3)/$F$14+($G$16*$G$35*$G3)/$G$14)/(SUM($B$16:$G$16))</f>
        <v>-1.4135811161342215E-2</v>
      </c>
      <c r="C19" s="65">
        <f>(($B$16*$B$36*$B3)/$B$14+($C$16*$C$36*$C3)/$C$14+($D$16*$D$36*$D3)/$D$14+($E$16*$E$36*$E3)/$E$14+($F$16*$F$36*$F3)/$F$14+($G$16*$G$36*$G3)/$G$14)/(SUM($B$16:$G$16))</f>
        <v>-1.4135811161342215E-2</v>
      </c>
      <c r="D19" s="65">
        <f>(($B$16*$B$37*$B3)/$B$14+($C$16*$C$37*$C3)/$C$14+($D$16*$D$37*$D3)/$D$14+($E$16*$E$37*$E3)/$E$14+($F$16*$F$37*$F3)/$F$14+($G$16*$G$37*$G3)/$G$14)/(SUM($B$16:$G$16))</f>
        <v>-7.0640906653765406E-3</v>
      </c>
      <c r="E19" s="65">
        <f>(($B$16*$B$38*$B3)/$B$14+($C$16*$C$38*$C3)/$C$14+($D$16*$D$38*$D3)/$D$14+($E$16*$E$38*$E3)/$E$14+($F$16*$F$38*$F3)/$F$14+($G$16*$G$38*$G3)/$G$14)/(SUM($B$16:$G$16))</f>
        <v>-2.5891946112517935E-3</v>
      </c>
      <c r="F19" s="65">
        <f>(($B$16*$B$39*$B3)/$B$14+($C$16*$C$39*$C3)/$C$14+($D$16*$D$39*$D3)/$D$14+($E$16*$E$39*$E3)/$E$14+($F$16*$F$39*$F3)/$F$14+($G$16*$G$39*$G3)/$G$14)/(SUM($B$16:$G$16))</f>
        <v>-4.4825258847138822E-3</v>
      </c>
      <c r="G19" s="65">
        <f>(($B$16*$B$40*$B3)/$B$14+($C$16*$C$40*$C3)/$C$14+($D$16*$D$40*$D3)/$D$14+($E$16*$E$40*$E3)/$E$14+($F$16*$F$40*$F3)/$F$14+($G$16*$G$40*$G3)/$G$14)/(SUM($B$16:$G$16))</f>
        <v>0</v>
      </c>
      <c r="H19" s="65">
        <f>(($B$16*$B$41*$B3)/$B$14+($C$16*$C$41*$C3)/$C$14+($D$16*$D$41*$D3)/$D$14+($E$16*$E$41*$E3)/$E$14+($F$16*$F$41*$F3)/$F$14+($G$16*$G$41*$G3)/$G$14)/(SUM($B$16:$G$16))</f>
        <v>-7.0640906653765406E-3</v>
      </c>
      <c r="I19" s="65">
        <f>(($B$16*$B$42*$B3)/$B$14+($C$16*$C$42*$C3)/$C$14+($D$16*$D$42*$D3)/$D$14+($E$16*$E$42*$E3)/$E$14+($F$16*$F$42*$F3)/$F$14+($G$16*$G$42*$G3)/$G$14)/(SUM($B$16:$G$16))</f>
        <v>-1.1546616550090422E-2</v>
      </c>
      <c r="J19" s="65">
        <f>(($B$16*$B$43*$B3)/$B$14+($C$16*$C$43*$C3)/$C$14+($D$16*$D$43*$D3)/$D$14+($E$16*$E$43*$E3)/$E$14+($F$16*$F$43*$F3)/$F$14+($G$16*$G$43*$G3)/$G$14)/(SUM($B$16:$G$16))</f>
        <v>-9.6532852766283341E-3</v>
      </c>
      <c r="K19" s="65">
        <f>(($B$16*$B$44*$B3)/$B$14+($C$16*$C$44*$C3)/$C$14+($D$16*$D$44*$D3)/$D$14+($E$16*$E$44*$E3)/$E$14+($F$16*$F$44*$F3)/$F$14+($G$16*$G$44*$G3)/$G$14)/(SUM($B$16:$G$16))</f>
        <v>-4.4825258847138822E-3</v>
      </c>
      <c r="L19" s="65">
        <f>(($B$16*$B$45*$B3)/$B$14+($C$16*$C$45*$C3)/$C$14+($D$16*$D$45*$D3)/$D$14+($E$16*$E$45*$E3)/$E$14+($F$16*$F$45*$F3)/$F$14+($G$16*$G$45*$G3)/$G$14)/(SUM($B$16:$G$16))</f>
        <v>-2.5891946112517935E-3</v>
      </c>
      <c r="M19" s="65">
        <f>(($B$16*$B$46*$B3)/$B$14+($C$16*$C$46*$C3)/$C$14+($D$16*$D$46*$D3)/$D$14+($E$16*$E$46*$E3)/$E$14+($F$16*$F$46*$F3)/$F$14+($G$16*$G$46*$G3)/$G$14)/(SUM($B$16:$G$16))</f>
        <v>-7.0717204959656757E-3</v>
      </c>
    </row>
    <row r="20" spans="1:13">
      <c r="A20" s="19">
        <v>-1.5900000000000025E-2</v>
      </c>
      <c r="B20" s="65">
        <f>(($B$16*$B$35*$B4)/$B$14+($C$16*$C$35*$C4)/$C$14+($D$16*$D$35*$D4)/$D$14+($E$16*$E$35*$E4)/$E$14+($F$16*$F$35*$F4)/$F$14+($G$16*$G$35*$G4)/$G$14)/(SUM($B$16:$G$16))</f>
        <v>-1.9802085934895668E-2</v>
      </c>
      <c r="C20" s="65">
        <f>(($B$16*$B$36*$B4)/$B$14+($C$16*$C$36*$C4)/$C$14+($D$16*$D$36*$D4)/$D$14+($E$16*$E$36*$E4)/$E$14+($F$16*$F$36*$F4)/$F$14+($G$16*$G$36*$G4)/$G$14)/(SUM($B$16:$G$16))</f>
        <v>-1.9802085934895668E-2</v>
      </c>
      <c r="D20" s="65">
        <f>(($B$16*$B$37*$B4)/$B$14+($C$16*$C$37*$C4)/$C$14+($D$16*$D$37*$D4)/$D$14+($E$16*$E$37*$E4)/$E$14+($F$16*$F$37*$F4)/$F$14+($G$16*$G$37*$G4)/$G$14)/(SUM($B$16:$G$16))</f>
        <v>-1.1826398979113533E-2</v>
      </c>
      <c r="E20" s="65">
        <f>(($B$16*$B$38*$B4)/$B$14+($C$16*$C$38*$C4)/$C$14+($D$16*$D$38*$D4)/$D$14+($E$16*$E$38*$E4)/$E$14+($F$16*$F$38*$F4)/$F$14+($G$16*$G$38*$G4)/$G$14)/(SUM($B$16:$G$16))</f>
        <v>-2.7219738220852184E-3</v>
      </c>
      <c r="F20" s="65">
        <f>(($B$16*$B$39*$B4)/$B$14+($C$16*$C$39*$C4)/$C$14+($D$16*$D$39*$D4)/$D$14+($E$16*$E$39*$E4)/$E$14+($F$16*$F$39*$F4)/$F$14+($G$16*$G$39*$G4)/$G$14)/(SUM($B$16:$G$16))</f>
        <v>-5.2537131336969157E-3</v>
      </c>
      <c r="G20" s="65">
        <f>(($B$16*$B$40*$B4)/$B$14+($C$16*$C$40*$C4)/$C$14+($D$16*$D$40*$D4)/$D$14+($E$16*$E$40*$E4)/$E$14+($F$16*$F$40*$F4)/$F$14+($G$16*$G$40*$G4)/$G$14)/(SUM($B$16:$G$16))</f>
        <v>0</v>
      </c>
      <c r="H20" s="65">
        <f>(($B$16*$B$41*$B4)/$B$14+($C$16*$C$41*$C4)/$C$14+($D$16*$D$41*$D4)/$D$14+($E$16*$E$41*$E4)/$E$14+($F$16*$F$41*$F4)/$F$14+($G$16*$G$41*$G4)/$G$14)/(SUM($B$16:$G$16))</f>
        <v>-1.1826398979113533E-2</v>
      </c>
      <c r="I20" s="65">
        <f>(($B$16*$B$42*$B4)/$B$14+($C$16*$C$42*$C4)/$C$14+($D$16*$D$42*$D4)/$D$14+($E$16*$E$42*$E4)/$E$14+($F$16*$F$42*$F4)/$F$14+($G$16*$G$42*$G4)/$G$14)/(SUM($B$16:$G$16))</f>
        <v>-1.7080112112810446E-2</v>
      </c>
      <c r="J20" s="65">
        <f>(($B$16*$B$43*$B4)/$B$14+($C$16*$C$43*$C4)/$C$14+($D$16*$D$43*$D4)/$D$14+($E$16*$E$43*$E4)/$E$14+($F$16*$F$43*$F4)/$F$14+($G$16*$G$43*$G4)/$G$14)/(SUM($B$16:$G$16))</f>
        <v>-1.4548372801198752E-2</v>
      </c>
      <c r="K20" s="65">
        <f>(($B$16*$B$44*$B4)/$B$14+($C$16*$C$44*$C4)/$C$14+($D$16*$D$44*$D4)/$D$14+($E$16*$E$44*$E4)/$E$14+($F$16*$F$44*$F4)/$F$14+($G$16*$G$44*$G4)/$G$14)/(SUM($B$16:$G$16))</f>
        <v>-5.2537131336969157E-3</v>
      </c>
      <c r="L20" s="65">
        <f>(($B$16*$B$45*$B4)/$B$14+($C$16*$C$45*$C4)/$C$14+($D$16*$D$45*$D4)/$D$14+($E$16*$E$45*$E4)/$E$14+($F$16*$F$45*$F4)/$F$14+($G$16*$G$45*$G4)/$G$14)/(SUM($B$16:$G$16))</f>
        <v>-2.7219738220852184E-3</v>
      </c>
      <c r="M20" s="65">
        <f>(($B$16*$B$46*$B4)/$B$14+($C$16*$C$46*$C4)/$C$14+($D$16*$D$46*$D4)/$D$14+($E$16*$E$46*$E4)/$E$14+($F$16*$F$46*$F4)/$F$14+($G$16*$G$46*$G4)/$G$14)/(SUM($B$16:$G$16))</f>
        <v>-7.9756869557821332E-3</v>
      </c>
    </row>
    <row r="21" spans="1:13">
      <c r="A21" s="19">
        <v>-1.5499999999999958E-2</v>
      </c>
      <c r="B21" s="65">
        <f>(($B$16*$B$35*$B5)/$B$14+($C$16*$C$35*$C5)/$C$14+($D$16*$D$35*$D5)/$D$14+($E$16*$E$35*$E5)/$E$14+($F$16*$F$35*$F5)/$F$14+($G$16*$G$35*$G5)/$G$14)/(SUM($B$16:$G$16))</f>
        <v>-4.719482536961328E-2</v>
      </c>
      <c r="C21" s="65">
        <f>(($B$16*$B$36*$B5)/$B$14+($C$16*$C$36*$C5)/$C$14+($D$16*$D$36*$D5)/$D$14+($E$16*$E$36*$E5)/$E$14+($F$16*$F$36*$F5)/$F$14+($G$16*$G$36*$G5)/$G$14)/(SUM($B$16:$G$16))</f>
        <v>-4.719482536961328E-2</v>
      </c>
      <c r="D21" s="65">
        <f>(($B$16*$B$37*$B5)/$B$14+($C$16*$C$37*$C5)/$C$14+($D$16*$D$37*$D5)/$D$14+($E$16*$E$37*$E5)/$E$14+($F$16*$F$37*$F5)/$F$14+($G$16*$G$37*$G5)/$G$14)/(SUM($B$16:$G$16))</f>
        <v>-4.081063772451652E-2</v>
      </c>
      <c r="E21" s="65">
        <f>(($B$16*$B$38*$B5)/$B$14+($C$16*$C$38*$C5)/$C$14+($D$16*$D$38*$D5)/$D$14+($E$16*$E$38*$E5)/$E$14+($F$16*$F$38*$F5)/$F$14+($G$16*$G$38*$G5)/$G$14)/(SUM($B$16:$G$16))</f>
        <v>-3.5143685985601997E-2</v>
      </c>
      <c r="F21" s="65">
        <f>(($B$16*$B$39*$B5)/$B$14+($C$16*$C$39*$C5)/$C$14+($D$16*$D$39*$D5)/$D$14+($E$16*$E$39*$E5)/$E$14+($F$16*$F$39*$F5)/$F$14+($G$16*$G$39*$G5)/$G$14)/(SUM($B$16:$G$16))</f>
        <v>-3.7146159673195726E-2</v>
      </c>
      <c r="G21" s="65">
        <f>(($B$16*$B$40*$B5)/$B$14+($C$16*$C$40*$C5)/$C$14+($D$16*$D$40*$D5)/$D$14+($E$16*$E$40*$E5)/$E$14+($F$16*$F$40*$F5)/$F$14+($G$16*$G$40*$G5)/$G$14)/(SUM($B$16:$G$16))</f>
        <v>-3.2952829006850481E-2</v>
      </c>
      <c r="H21" s="65">
        <f>(($B$16*$B$41*$B5)/$B$14+($C$16*$C$41*$C5)/$C$14+($D$16*$D$41*$D5)/$D$14+($E$16*$E$41*$E5)/$E$14+($F$16*$F$41*$F5)/$F$14+($G$16*$G$41*$G5)/$G$14)/(SUM($B$16:$G$16))</f>
        <v>-7.8578087176660386E-3</v>
      </c>
      <c r="I21" s="65">
        <f>(($B$16*$B$42*$B5)/$B$14+($C$16*$C$42*$C5)/$C$14+($D$16*$D$42*$D5)/$D$14+($E$16*$E$42*$E5)/$E$14+($F$16*$F$42*$F5)/$F$14+($G$16*$G$42*$G5)/$G$14)/(SUM($B$16:$G$16))</f>
        <v>-1.2051139384011283E-2</v>
      </c>
      <c r="J21" s="65">
        <f>(($B$16*$B$43*$B5)/$B$14+($C$16*$C$43*$C5)/$C$14+($D$16*$D$43*$D5)/$D$14+($E$16*$E$43*$E5)/$E$14+($F$16*$F$43*$F5)/$F$14+($G$16*$G$43*$G5)/$G$14)/(SUM($B$16:$G$16))</f>
        <v>-1.0048665696417556E-2</v>
      </c>
      <c r="K21" s="65">
        <f>(($B$16*$B$44*$B5)/$B$14+($C$16*$C$44*$C5)/$C$14+($D$16*$D$44*$D5)/$D$14+($E$16*$E$44*$E5)/$E$14+($F$16*$F$44*$F5)/$F$14+($G$16*$G$44*$G5)/$G$14)/(SUM($B$16:$G$16))</f>
        <v>-4.1933306663452441E-3</v>
      </c>
      <c r="L21" s="65">
        <f>(($B$16*$B$45*$B5)/$B$14+($C$16*$C$45*$C5)/$C$14+($D$16*$D$45*$D5)/$D$14+($E$16*$E$45*$E5)/$E$14+($F$16*$F$45*$F5)/$F$14+($G$16*$G$45*$G5)/$G$14)/(SUM($B$16:$G$16))</f>
        <v>-2.1908569787515175E-3</v>
      </c>
      <c r="M21" s="65">
        <f>(($B$16*$B$46*$B5)/$B$14+($C$16*$C$46*$C5)/$C$14+($D$16*$D$46*$D5)/$D$14+($E$16*$E$46*$E5)/$E$14+($F$16*$F$46*$F5)/$F$14+($G$16*$G$46*$G5)/$G$14)/(SUM($B$16:$G$16))</f>
        <v>-6.384187645096762E-3</v>
      </c>
    </row>
    <row r="22" spans="1:13">
      <c r="A22" s="19">
        <v>9.3999999999999639E-3</v>
      </c>
      <c r="B22" s="65">
        <f>(($B$16*$B$35*$B6)/$B$14+($C$16*$C$35*$C6)/$C$14+($D$16*$D$35*$D6)/$D$14+($E$16*$E$35*$E6)/$E$14+($F$16*$F$35*$F6)/$F$14+($G$16*$G$35*$G6)/$G$14)/(SUM($B$16:$G$16))</f>
        <v>1.4307875467971555E-2</v>
      </c>
      <c r="C22" s="65">
        <f>(($B$16*$B$36*$B6)/$B$14+($C$16*$C$36*$C6)/$C$14+($D$16*$D$36*$D6)/$D$14+($E$16*$E$36*$E6)/$E$14+($F$16*$F$36*$F6)/$F$14+($G$16*$G$36*$G6)/$G$14)/(SUM($B$16:$G$16))</f>
        <v>1.4307875467971555E-2</v>
      </c>
      <c r="D22" s="65">
        <f>(($B$16*$B$37*$B6)/$B$14+($C$16*$C$37*$C6)/$C$14+($D$16*$D$37*$D6)/$D$14+($E$16*$E$37*$E6)/$E$14+($F$16*$F$37*$F6)/$F$14+($G$16*$G$37*$G6)/$G$14)/(SUM($B$16:$G$16))</f>
        <v>1.5324170343921842E-2</v>
      </c>
      <c r="E22" s="65">
        <f>(($B$16*$B$38*$B6)/$B$14+($C$16*$C$38*$C6)/$C$14+($D$16*$D$38*$D6)/$D$14+($E$16*$E$38*$E6)/$E$14+($F$16*$F$38*$F6)/$F$14+($G$16*$G$38*$G6)/$G$14)/(SUM($B$16:$G$16))</f>
        <v>1.2550430351281424E-2</v>
      </c>
      <c r="F22" s="65">
        <f>(($B$16*$B$39*$B6)/$B$14+($C$16*$C$39*$C6)/$C$14+($D$16*$D$39*$D6)/$D$14+($E$16*$E$39*$E6)/$E$14+($F$16*$F$39*$F6)/$F$14+($G$16*$G$39*$G6)/$G$14)/(SUM($B$16:$G$16))</f>
        <v>1.2795537978248677E-2</v>
      </c>
      <c r="G22" s="65">
        <f>(($B$16*$B$40*$B6)/$B$14+($C$16*$C$40*$C6)/$C$14+($D$16*$D$40*$D6)/$D$14+($E$16*$E$40*$E6)/$E$14+($F$16*$F$40*$F6)/$F$14+($G$16*$G$40*$G6)/$G$14)/(SUM($B$16:$G$16))</f>
        <v>1.3181131602740195E-2</v>
      </c>
      <c r="H22" s="65">
        <f>(($B$16*$B$41*$B6)/$B$14+($C$16*$C$41*$C6)/$C$14+($D$16*$D$41*$D6)/$D$14+($E$16*$E$41*$E6)/$E$14+($F$16*$F$41*$F6)/$F$14+($G$16*$G$41*$G6)/$G$14)/(SUM($B$16:$G$16))</f>
        <v>2.1430387411816472E-3</v>
      </c>
      <c r="I22" s="65">
        <f>(($B$16*$B$42*$B6)/$B$14+($C$16*$C$42*$C6)/$C$14+($D$16*$D$42*$D6)/$D$14+($E$16*$E$42*$E6)/$E$14+($F$16*$F$42*$F6)/$F$14+($G$16*$G$42*$G6)/$G$14)/(SUM($B$16:$G$16))</f>
        <v>1.7574451166901305E-3</v>
      </c>
      <c r="J22" s="65">
        <f>(($B$16*$B$43*$B6)/$B$14+($C$16*$C$43*$C6)/$C$14+($D$16*$D$43*$D6)/$D$14+($E$16*$E$43*$E6)/$E$14+($F$16*$F$43*$F6)/$F$14+($G$16*$G$43*$G6)/$G$14)/(SUM($B$16:$G$16))</f>
        <v>1.5123374897228769E-3</v>
      </c>
      <c r="K22" s="65">
        <f>(($B$16*$B$44*$B6)/$B$14+($C$16*$C$44*$C6)/$C$14+($D$16*$D$44*$D6)/$D$14+($E$16*$E$44*$E6)/$E$14+($F$16*$F$44*$F6)/$F$14+($G$16*$G$44*$G6)/$G$14)/(SUM($B$16:$G$16))</f>
        <v>-3.8559362449151676E-4</v>
      </c>
      <c r="L22" s="65">
        <f>(($B$16*$B$45*$B6)/$B$14+($C$16*$C$45*$C6)/$C$14+($D$16*$D$45*$D6)/$D$14+($E$16*$E$45*$E6)/$E$14+($F$16*$F$45*$F6)/$F$14+($G$16*$G$45*$G6)/$G$14)/(SUM($B$16:$G$16))</f>
        <v>-6.3070125145877015E-4</v>
      </c>
      <c r="M22" s="65">
        <f>(($B$16*$B$46*$B6)/$B$14+($C$16*$C$46*$C6)/$C$14+($D$16*$D$46*$D6)/$D$14+($E$16*$E$46*$E6)/$E$14+($F$16*$F$46*$F6)/$F$14+($G$16*$G$46*$G6)/$G$14)/(SUM($B$16:$G$16))</f>
        <v>-1.016294875950287E-3</v>
      </c>
    </row>
    <row r="23" spans="1:13">
      <c r="A23" s="19">
        <v>4.8899999999999944E-2</v>
      </c>
      <c r="B23" s="65">
        <f>(($B$16*$B$35*$B7)/$B$14+($C$16*$C$35*$C7)/$C$14+($D$16*$D$35*$D7)/$D$14+($E$16*$E$35*$E7)/$E$14+($F$16*$F$35*$F7)/$F$14+($G$16*$G$35*$G7)/$G$14)/(SUM($B$16:$G$16))</f>
        <v>4.6657217440052141E-2</v>
      </c>
      <c r="C23" s="65">
        <f>(($B$16*$B$36*$B7)/$B$14+($C$16*$C$36*$C7)/$C$14+($D$16*$D$36*$D7)/$D$14+($E$16*$E$36*$E7)/$E$14+($F$16*$F$36*$F7)/$F$14+($G$16*$G$36*$G7)/$G$14)/(SUM($B$16:$G$16))</f>
        <v>4.6657217440052141E-2</v>
      </c>
      <c r="D23" s="65">
        <f>(($B$16*$B$37*$B7)/$B$14+($C$16*$C$37*$C7)/$C$14+($D$16*$D$37*$D7)/$D$14+($E$16*$E$37*$E7)/$E$14+($F$16*$F$37*$F7)/$F$14+($G$16*$G$37*$G7)/$G$14)/(SUM($B$16:$G$16))</f>
        <v>4.7245165882795988E-2</v>
      </c>
      <c r="E23" s="65">
        <f>(($B$16*$B$38*$B7)/$B$14+($C$16*$C$38*$C7)/$C$14+($D$16*$D$38*$D7)/$D$14+($E$16*$E$38*$E7)/$E$14+($F$16*$F$38*$F7)/$F$14+($G$16*$G$38*$G7)/$G$14)/(SUM($B$16:$G$16))</f>
        <v>4.583520738521548E-2</v>
      </c>
      <c r="F23" s="65">
        <f>(($B$16*$B$39*$B7)/$B$14+($C$16*$C$39*$C7)/$C$14+($D$16*$D$39*$D7)/$D$14+($E$16*$E$39*$E7)/$E$14+($F$16*$F$39*$F7)/$F$14+($G$16*$G$39*$G7)/$G$14)/(SUM($B$16:$G$16))</f>
        <v>4.584476539122205E-2</v>
      </c>
      <c r="G23" s="65">
        <f>(($B$16*$B$40*$B7)/$B$14+($C$16*$C$40*$C7)/$C$14+($D$16*$D$40*$D7)/$D$14+($E$16*$E$40*$E7)/$E$14+($F$16*$F$40*$F7)/$F$14+($G$16*$G$40*$G7)/$G$14)/(SUM($B$16:$G$16))</f>
        <v>4.6133960609590685E-2</v>
      </c>
      <c r="H23" s="65">
        <f>(($B$16*$B$41*$B7)/$B$14+($C$16*$C$41*$C7)/$C$14+($D$16*$D$41*$D7)/$D$14+($E$16*$E$41*$E7)/$E$14+($F$16*$F$41*$F7)/$F$14+($G$16*$G$41*$G7)/$G$14)/(SUM($B$16:$G$16))</f>
        <v>1.1112052732052983E-3</v>
      </c>
      <c r="I23" s="65">
        <f>(($B$16*$B$42*$B7)/$B$14+($C$16*$C$42*$C7)/$C$14+($D$16*$D$42*$D7)/$D$14+($E$16*$E$42*$E7)/$E$14+($F$16*$F$42*$F7)/$F$14+($G$16*$G$42*$G7)/$G$14)/(SUM($B$16:$G$16))</f>
        <v>8.220100548366609E-4</v>
      </c>
      <c r="J23" s="65">
        <f>(($B$16*$B$43*$B7)/$B$14+($C$16*$C$43*$C7)/$C$14+($D$16*$D$43*$D7)/$D$14+($E$16*$E$43*$E7)/$E$14+($F$16*$F$43*$F7)/$F$14+($G$16*$G$43*$G7)/$G$14)/(SUM($B$16:$G$16))</f>
        <v>8.1245204883009141E-4</v>
      </c>
      <c r="K23" s="65">
        <f>(($B$16*$B$44*$B7)/$B$14+($C$16*$C$44*$C7)/$C$14+($D$16*$D$44*$D7)/$D$14+($E$16*$E$44*$E7)/$E$14+($F$16*$F$44*$F7)/$F$14+($G$16*$G$44*$G7)/$G$14)/(SUM($B$16:$G$16))</f>
        <v>-2.8919521836863753E-4</v>
      </c>
      <c r="L23" s="65">
        <f>(($B$16*$B$45*$B7)/$B$14+($C$16*$C$45*$C7)/$C$14+($D$16*$D$45*$D7)/$D$14+($E$16*$E$45*$E7)/$E$14+($F$16*$F$45*$F7)/$F$14+($G$16*$G$45*$G7)/$G$14)/(SUM($B$16:$G$16))</f>
        <v>-2.9875322437520696E-4</v>
      </c>
      <c r="M23" s="65">
        <f>(($B$16*$B$46*$B7)/$B$14+($C$16*$C$46*$C7)/$C$14+($D$16*$D$46*$D7)/$D$14+($E$16*$E$46*$E7)/$E$14+($F$16*$F$46*$F7)/$F$14+($G$16*$G$46*$G7)/$G$14)/(SUM($B$16:$G$16))</f>
        <v>-5.8794844274384444E-4</v>
      </c>
    </row>
    <row r="24" spans="1:13">
      <c r="B24" s="16"/>
      <c r="C24" s="16"/>
      <c r="D24" s="16"/>
      <c r="E24" s="16"/>
      <c r="F24" s="16"/>
      <c r="G24" s="16"/>
    </row>
    <row r="26" spans="1:13">
      <c r="A26" s="35" t="s">
        <v>50</v>
      </c>
      <c r="B26" s="23">
        <f>SUMPRODUCT($A$19:$A$23,B19:B23)</f>
        <v>3.8907199999999934E-3</v>
      </c>
      <c r="C26" s="23">
        <f>SUMPRODUCT($A$19:$A$23,C19:C23)</f>
        <v>3.8907199999999934E-3</v>
      </c>
      <c r="D26" s="23">
        <f>SUMPRODUCT($A$19:$A$23,D19:D23)</f>
        <v>3.4889823885604051E-3</v>
      </c>
      <c r="E26" s="23">
        <f t="shared" ref="E26:M26" si="4">SUMPRODUCT($A$19:$A$23,E19:E23)</f>
        <v>3.0257747997079936E-3</v>
      </c>
      <c r="F26" s="23">
        <f t="shared" si="4"/>
        <v>3.1572071326934369E-3</v>
      </c>
      <c r="G26" s="23">
        <f t="shared" si="4"/>
        <v>2.89062216048092E-3</v>
      </c>
      <c r="H26" s="23">
        <f t="shared" si="4"/>
        <v>5.9836022807948426E-4</v>
      </c>
      <c r="I26" s="23">
        <f t="shared" si="4"/>
        <v>8.6494520029200043E-4</v>
      </c>
      <c r="J26" s="23">
        <f t="shared" si="4"/>
        <v>7.3351286730655716E-4</v>
      </c>
      <c r="K26" s="23">
        <f t="shared" si="4"/>
        <v>2.6658497221251622E-4</v>
      </c>
      <c r="L26" s="23">
        <f t="shared" si="4"/>
        <v>1.3515263922707279E-4</v>
      </c>
      <c r="M26" s="23">
        <f t="shared" si="4"/>
        <v>4.01737611439589E-4</v>
      </c>
    </row>
    <row r="27" spans="1:13">
      <c r="A27" s="35" t="s">
        <v>51</v>
      </c>
      <c r="B27" s="23">
        <f>SUMSQ($A$19:$A$23)</f>
        <v>3.8907199999999929E-3</v>
      </c>
      <c r="C27" s="23">
        <f>SUMSQ($A$19:$A$23)</f>
        <v>3.8907199999999929E-3</v>
      </c>
      <c r="D27" s="23">
        <f t="shared" ref="D27:M27" si="5">SUMSQ($A$19:$A$23)</f>
        <v>3.8907199999999929E-3</v>
      </c>
      <c r="E27" s="23">
        <f t="shared" si="5"/>
        <v>3.8907199999999929E-3</v>
      </c>
      <c r="F27" s="23">
        <f t="shared" si="5"/>
        <v>3.8907199999999929E-3</v>
      </c>
      <c r="G27" s="23">
        <f t="shared" si="5"/>
        <v>3.8907199999999929E-3</v>
      </c>
      <c r="H27" s="23">
        <f t="shared" si="5"/>
        <v>3.8907199999999929E-3</v>
      </c>
      <c r="I27" s="23">
        <f t="shared" si="5"/>
        <v>3.8907199999999929E-3</v>
      </c>
      <c r="J27" s="23">
        <f t="shared" si="5"/>
        <v>3.8907199999999929E-3</v>
      </c>
      <c r="K27" s="23">
        <f t="shared" si="5"/>
        <v>3.8907199999999929E-3</v>
      </c>
      <c r="L27" s="23">
        <f t="shared" si="5"/>
        <v>3.8907199999999929E-3</v>
      </c>
      <c r="M27" s="23">
        <f t="shared" si="5"/>
        <v>3.8907199999999929E-3</v>
      </c>
    </row>
    <row r="28" spans="1:13">
      <c r="A28" s="58" t="s">
        <v>12</v>
      </c>
      <c r="B28" s="23">
        <f>SUMSQ(B19:B23)</f>
        <v>5.2009065458857012E-3</v>
      </c>
      <c r="C28" s="23">
        <f>SUMSQ(C19:C23)</f>
        <v>5.2009065458857012E-3</v>
      </c>
      <c r="D28" s="23">
        <f>SUMSQ(D19:D23)</f>
        <v>4.3222091372460119E-3</v>
      </c>
      <c r="E28" s="23">
        <f t="shared" ref="E28:M28" si="6">SUMSQ(E19:E23)</f>
        <v>3.5075712729257286E-3</v>
      </c>
      <c r="F28" s="23">
        <f t="shared" si="6"/>
        <v>3.6930000243938568E-3</v>
      </c>
      <c r="G28" s="23">
        <f t="shared" si="6"/>
        <v>3.3879734914107479E-3</v>
      </c>
      <c r="H28" s="59">
        <f>SUMSQ(H19:H23)</f>
        <v>2.573376397906707E-4</v>
      </c>
      <c r="I28" s="23">
        <f t="shared" si="6"/>
        <v>5.7404885786229462E-4</v>
      </c>
      <c r="J28" s="23">
        <f t="shared" si="6"/>
        <v>4.087639930874574E-4</v>
      </c>
      <c r="K28" s="23">
        <f t="shared" si="6"/>
        <v>6.5510878393196668E-5</v>
      </c>
      <c r="L28" s="23">
        <f t="shared" si="6"/>
        <v>1.9399962082063005E-5</v>
      </c>
      <c r="M28" s="23">
        <f t="shared" si="6"/>
        <v>1.5575720372370817E-4</v>
      </c>
    </row>
    <row r="29" spans="1:13">
      <c r="A29" s="35" t="s">
        <v>42</v>
      </c>
      <c r="B29" s="23">
        <f>B26^2/B27</f>
        <v>3.8907199999999938E-3</v>
      </c>
      <c r="C29" s="23">
        <f>C26^2/C27</f>
        <v>3.8907199999999938E-3</v>
      </c>
      <c r="D29" s="23">
        <f t="shared" ref="D29:M29" si="7">D26^2/D27</f>
        <v>3.1287263302639846E-3</v>
      </c>
      <c r="E29" s="23">
        <f t="shared" si="7"/>
        <v>2.3531153972909807E-3</v>
      </c>
      <c r="F29" s="23">
        <f t="shared" si="7"/>
        <v>2.5619825838740212E-3</v>
      </c>
      <c r="G29" s="23">
        <f t="shared" si="7"/>
        <v>2.1475964537832066E-3</v>
      </c>
      <c r="H29" s="23">
        <f t="shared" si="7"/>
        <v>9.2022803632061187E-5</v>
      </c>
      <c r="I29" s="23">
        <f t="shared" si="7"/>
        <v>1.9228579787498718E-4</v>
      </c>
      <c r="J29" s="23">
        <f t="shared" si="7"/>
        <v>1.3828831848714066E-4</v>
      </c>
      <c r="K29" s="23">
        <f t="shared" si="7"/>
        <v>1.8265911556099689E-5</v>
      </c>
      <c r="L29" s="23">
        <f t="shared" si="7"/>
        <v>4.6948214957754164E-6</v>
      </c>
      <c r="M29" s="23">
        <f t="shared" si="7"/>
        <v>4.1481553143167966E-5</v>
      </c>
    </row>
    <row r="30" spans="1:13">
      <c r="A30" s="35" t="s">
        <v>43</v>
      </c>
      <c r="B30" s="23">
        <f>B28-B29</f>
        <v>1.3101865458857074E-3</v>
      </c>
      <c r="C30" s="23">
        <f>C28-C29</f>
        <v>1.3101865458857074E-3</v>
      </c>
      <c r="D30" s="23">
        <f t="shared" ref="D30:M30" si="8">D28-D29</f>
        <v>1.1934828069820273E-3</v>
      </c>
      <c r="E30" s="23">
        <f t="shared" si="8"/>
        <v>1.1544558756347478E-3</v>
      </c>
      <c r="F30" s="23">
        <f t="shared" si="8"/>
        <v>1.1310174405198357E-3</v>
      </c>
      <c r="G30" s="23">
        <f t="shared" si="8"/>
        <v>1.2403770376275412E-3</v>
      </c>
      <c r="H30" s="23">
        <f t="shared" si="8"/>
        <v>1.6531483615860951E-4</v>
      </c>
      <c r="I30" s="23">
        <f t="shared" si="8"/>
        <v>3.8176305998730746E-4</v>
      </c>
      <c r="J30" s="23">
        <f t="shared" si="8"/>
        <v>2.7047567460031674E-4</v>
      </c>
      <c r="K30" s="23">
        <f t="shared" si="8"/>
        <v>4.7244966837096979E-5</v>
      </c>
      <c r="L30" s="23">
        <f t="shared" si="8"/>
        <v>1.4705140586287589E-5</v>
      </c>
      <c r="M30" s="23">
        <f t="shared" si="8"/>
        <v>1.142756505805402E-4</v>
      </c>
    </row>
    <row r="31" spans="1:13">
      <c r="A31" s="35" t="s">
        <v>44</v>
      </c>
      <c r="B31" s="60">
        <f>B30/4</f>
        <v>3.2754663647142684E-4</v>
      </c>
      <c r="C31" s="60">
        <f>C30/4</f>
        <v>3.2754663647142684E-4</v>
      </c>
      <c r="D31" s="60">
        <f t="shared" ref="D31:M31" si="9">D30/4</f>
        <v>2.9837070174550681E-4</v>
      </c>
      <c r="E31" s="60">
        <f t="shared" si="9"/>
        <v>2.8861396890868696E-4</v>
      </c>
      <c r="F31" s="60">
        <f t="shared" si="9"/>
        <v>2.8275436012995892E-4</v>
      </c>
      <c r="G31" s="60">
        <f t="shared" si="9"/>
        <v>3.1009425940688531E-4</v>
      </c>
      <c r="H31" s="60">
        <f t="shared" si="9"/>
        <v>4.1328709039652378E-5</v>
      </c>
      <c r="I31" s="60">
        <f t="shared" si="9"/>
        <v>9.5440764996826866E-5</v>
      </c>
      <c r="J31" s="60">
        <f t="shared" si="9"/>
        <v>6.7618918650079186E-5</v>
      </c>
      <c r="K31" s="60">
        <f t="shared" si="9"/>
        <v>1.1811241709274245E-5</v>
      </c>
      <c r="L31" s="60">
        <f t="shared" si="9"/>
        <v>3.6762851465718971E-6</v>
      </c>
      <c r="M31" s="60">
        <f t="shared" si="9"/>
        <v>2.8568912645135051E-5</v>
      </c>
    </row>
    <row r="32" spans="1:13">
      <c r="A32" s="35" t="s">
        <v>46</v>
      </c>
      <c r="B32" s="24">
        <f>10*LOG((B29-B31)/B31/B27)</f>
        <v>34.465338316112131</v>
      </c>
      <c r="C32" s="24">
        <f>10*LOG((C29-C31)/C31/C27)</f>
        <v>34.465338316112131</v>
      </c>
      <c r="D32" s="24">
        <f t="shared" ref="D32:M32" si="10">10*LOG((D29-D31)/D31/D27)</f>
        <v>33.870548540219239</v>
      </c>
      <c r="E32" s="24">
        <f t="shared" si="10"/>
        <v>32.644678631394797</v>
      </c>
      <c r="F32" s="24">
        <f t="shared" si="10"/>
        <v>33.163485261441821</v>
      </c>
      <c r="G32" s="24">
        <f t="shared" si="10"/>
        <v>31.827041624835964</v>
      </c>
      <c r="H32" s="24">
        <f t="shared" si="10"/>
        <v>24.986755537290584</v>
      </c>
      <c r="I32" s="24">
        <f t="shared" si="10"/>
        <v>24.16313461764533</v>
      </c>
      <c r="J32" s="24">
        <f t="shared" si="10"/>
        <v>24.291332042997841</v>
      </c>
      <c r="K32" s="24">
        <f t="shared" si="10"/>
        <v>21.475484986292066</v>
      </c>
      <c r="L32" s="24">
        <f t="shared" si="10"/>
        <v>18.52537365592897</v>
      </c>
      <c r="M32" s="24">
        <f t="shared" si="10"/>
        <v>20.650913714072278</v>
      </c>
    </row>
    <row r="34" spans="1:13">
      <c r="A34" s="19" t="s">
        <v>13</v>
      </c>
      <c r="B34" s="35" t="s">
        <v>6</v>
      </c>
      <c r="C34" s="35" t="s">
        <v>0</v>
      </c>
      <c r="D34" s="35" t="s">
        <v>1</v>
      </c>
      <c r="E34" s="35" t="s">
        <v>2</v>
      </c>
      <c r="F34" s="35" t="s">
        <v>3</v>
      </c>
      <c r="G34" s="35" t="s">
        <v>4</v>
      </c>
      <c r="H34" s="35" t="s">
        <v>52</v>
      </c>
      <c r="I34" s="35" t="s">
        <v>52</v>
      </c>
      <c r="J34" s="35" t="s">
        <v>52</v>
      </c>
      <c r="K34" s="35" t="s">
        <v>52</v>
      </c>
      <c r="L34" s="35" t="s">
        <v>52</v>
      </c>
      <c r="M34" s="35" t="s">
        <v>14</v>
      </c>
    </row>
    <row r="35" spans="1:13">
      <c r="A35" s="19">
        <v>1</v>
      </c>
      <c r="B35" s="19">
        <f>IF(B49=1,1,0)</f>
        <v>1</v>
      </c>
      <c r="C35" s="19">
        <f>IF(C49=1,1,0)</f>
        <v>1</v>
      </c>
      <c r="D35" s="19">
        <f t="shared" ref="D35:L36" si="11">IF(D49=1,1,0)</f>
        <v>1</v>
      </c>
      <c r="E35" s="19">
        <f t="shared" si="11"/>
        <v>1</v>
      </c>
      <c r="F35" s="19">
        <f t="shared" si="11"/>
        <v>1</v>
      </c>
      <c r="G35" s="19">
        <f t="shared" si="11"/>
        <v>1</v>
      </c>
      <c r="H35" s="19">
        <f t="shared" si="11"/>
        <v>1</v>
      </c>
      <c r="I35" s="19">
        <f t="shared" si="11"/>
        <v>1</v>
      </c>
      <c r="J35" s="19">
        <f t="shared" si="11"/>
        <v>1</v>
      </c>
      <c r="K35" s="19">
        <f t="shared" si="11"/>
        <v>1</v>
      </c>
      <c r="L35" s="19">
        <f t="shared" si="11"/>
        <v>1</v>
      </c>
      <c r="M35" s="22">
        <f>B32</f>
        <v>34.465338316112131</v>
      </c>
    </row>
    <row r="36" spans="1:13">
      <c r="A36" s="19">
        <v>2</v>
      </c>
      <c r="B36" s="19">
        <f>IF(B50=1,1,0)</f>
        <v>1</v>
      </c>
      <c r="C36" s="19">
        <f>IF(C50=1,1,0)</f>
        <v>1</v>
      </c>
      <c r="D36" s="19">
        <f t="shared" si="11"/>
        <v>1</v>
      </c>
      <c r="E36" s="19">
        <f t="shared" si="11"/>
        <v>1</v>
      </c>
      <c r="F36" s="19">
        <f t="shared" si="11"/>
        <v>1</v>
      </c>
      <c r="G36" s="19">
        <f t="shared" si="11"/>
        <v>0</v>
      </c>
      <c r="H36" s="19">
        <f t="shared" si="11"/>
        <v>0</v>
      </c>
      <c r="I36" s="19">
        <f t="shared" si="11"/>
        <v>0</v>
      </c>
      <c r="J36" s="19">
        <f t="shared" si="11"/>
        <v>0</v>
      </c>
      <c r="K36" s="19">
        <f t="shared" si="11"/>
        <v>0</v>
      </c>
      <c r="L36" s="19">
        <f t="shared" si="11"/>
        <v>0</v>
      </c>
      <c r="M36" s="22">
        <f>C32</f>
        <v>34.465338316112131</v>
      </c>
    </row>
    <row r="37" spans="1:13">
      <c r="A37" s="19">
        <v>3</v>
      </c>
      <c r="B37" s="19">
        <f t="shared" ref="B37:L46" si="12">IF(B51=1,1,0)</f>
        <v>1</v>
      </c>
      <c r="C37" s="19">
        <f t="shared" si="12"/>
        <v>1</v>
      </c>
      <c r="D37" s="19">
        <f t="shared" si="12"/>
        <v>0</v>
      </c>
      <c r="E37" s="19">
        <f t="shared" si="12"/>
        <v>0</v>
      </c>
      <c r="F37" s="19">
        <f t="shared" si="12"/>
        <v>0</v>
      </c>
      <c r="G37" s="19">
        <f t="shared" si="12"/>
        <v>1</v>
      </c>
      <c r="H37" s="19">
        <f t="shared" si="12"/>
        <v>1</v>
      </c>
      <c r="I37" s="19">
        <f t="shared" si="12"/>
        <v>1</v>
      </c>
      <c r="J37" s="19">
        <f t="shared" si="12"/>
        <v>0</v>
      </c>
      <c r="K37" s="19">
        <f t="shared" si="12"/>
        <v>0</v>
      </c>
      <c r="L37" s="19">
        <f t="shared" si="12"/>
        <v>0</v>
      </c>
      <c r="M37" s="22">
        <f>D32</f>
        <v>33.870548540219239</v>
      </c>
    </row>
    <row r="38" spans="1:13">
      <c r="A38" s="19">
        <v>4</v>
      </c>
      <c r="B38" s="19">
        <f t="shared" si="12"/>
        <v>1</v>
      </c>
      <c r="C38" s="19">
        <f t="shared" si="12"/>
        <v>0</v>
      </c>
      <c r="D38" s="19">
        <f t="shared" si="12"/>
        <v>1</v>
      </c>
      <c r="E38" s="19">
        <f t="shared" si="12"/>
        <v>0</v>
      </c>
      <c r="F38" s="19">
        <f t="shared" si="12"/>
        <v>0</v>
      </c>
      <c r="G38" s="19">
        <f t="shared" si="12"/>
        <v>1</v>
      </c>
      <c r="H38" s="19">
        <f t="shared" si="12"/>
        <v>0</v>
      </c>
      <c r="I38" s="19">
        <f t="shared" si="12"/>
        <v>0</v>
      </c>
      <c r="J38" s="19">
        <f t="shared" si="12"/>
        <v>1</v>
      </c>
      <c r="K38" s="19">
        <f t="shared" si="12"/>
        <v>1</v>
      </c>
      <c r="L38" s="19">
        <f t="shared" si="12"/>
        <v>0</v>
      </c>
      <c r="M38" s="22">
        <f>E32</f>
        <v>32.644678631394797</v>
      </c>
    </row>
    <row r="39" spans="1:13">
      <c r="A39" s="19">
        <v>5</v>
      </c>
      <c r="B39" s="19">
        <f t="shared" si="12"/>
        <v>1</v>
      </c>
      <c r="C39" s="19">
        <f t="shared" si="12"/>
        <v>0</v>
      </c>
      <c r="D39" s="19">
        <f t="shared" si="12"/>
        <v>0</v>
      </c>
      <c r="E39" s="19">
        <f t="shared" si="12"/>
        <v>1</v>
      </c>
      <c r="F39" s="19">
        <f t="shared" si="12"/>
        <v>0</v>
      </c>
      <c r="G39" s="19">
        <f t="shared" si="12"/>
        <v>0</v>
      </c>
      <c r="H39" s="19">
        <f t="shared" si="12"/>
        <v>1</v>
      </c>
      <c r="I39" s="19">
        <f t="shared" si="12"/>
        <v>0</v>
      </c>
      <c r="J39" s="19">
        <f t="shared" si="12"/>
        <v>1</v>
      </c>
      <c r="K39" s="19">
        <f t="shared" si="12"/>
        <v>0</v>
      </c>
      <c r="L39" s="19">
        <f t="shared" si="12"/>
        <v>1</v>
      </c>
      <c r="M39" s="22">
        <f>F32</f>
        <v>33.163485261441821</v>
      </c>
    </row>
    <row r="40" spans="1:13">
      <c r="A40" s="19">
        <v>6</v>
      </c>
      <c r="B40" s="19">
        <f t="shared" si="12"/>
        <v>1</v>
      </c>
      <c r="C40" s="19">
        <f t="shared" si="12"/>
        <v>0</v>
      </c>
      <c r="D40" s="19">
        <f t="shared" si="12"/>
        <v>0</v>
      </c>
      <c r="E40" s="19">
        <f t="shared" si="12"/>
        <v>0</v>
      </c>
      <c r="F40" s="19">
        <f t="shared" si="12"/>
        <v>1</v>
      </c>
      <c r="G40" s="19">
        <f t="shared" si="12"/>
        <v>0</v>
      </c>
      <c r="H40" s="19">
        <f t="shared" si="12"/>
        <v>0</v>
      </c>
      <c r="I40" s="19">
        <f t="shared" si="12"/>
        <v>1</v>
      </c>
      <c r="J40" s="19">
        <f t="shared" si="12"/>
        <v>0</v>
      </c>
      <c r="K40" s="19">
        <f t="shared" si="12"/>
        <v>1</v>
      </c>
      <c r="L40" s="19">
        <f t="shared" si="12"/>
        <v>1</v>
      </c>
      <c r="M40" s="22">
        <f>G32</f>
        <v>31.827041624835964</v>
      </c>
    </row>
    <row r="41" spans="1:13">
      <c r="A41" s="19">
        <v>7</v>
      </c>
      <c r="B41" s="19">
        <f t="shared" si="12"/>
        <v>0</v>
      </c>
      <c r="C41" s="19">
        <f t="shared" si="12"/>
        <v>1</v>
      </c>
      <c r="D41" s="19">
        <f t="shared" si="12"/>
        <v>0</v>
      </c>
      <c r="E41" s="19">
        <f t="shared" si="12"/>
        <v>0</v>
      </c>
      <c r="F41" s="19">
        <f t="shared" si="12"/>
        <v>1</v>
      </c>
      <c r="G41" s="19">
        <f t="shared" si="12"/>
        <v>1</v>
      </c>
      <c r="H41" s="19">
        <f t="shared" si="12"/>
        <v>0</v>
      </c>
      <c r="I41" s="19">
        <f t="shared" si="12"/>
        <v>0</v>
      </c>
      <c r="J41" s="19">
        <f t="shared" si="12"/>
        <v>1</v>
      </c>
      <c r="K41" s="19">
        <f t="shared" si="12"/>
        <v>0</v>
      </c>
      <c r="L41" s="19">
        <f t="shared" si="12"/>
        <v>1</v>
      </c>
      <c r="M41" s="22">
        <f>H32</f>
        <v>24.986755537290584</v>
      </c>
    </row>
    <row r="42" spans="1:13">
      <c r="A42" s="19">
        <v>8</v>
      </c>
      <c r="B42" s="19">
        <f t="shared" si="12"/>
        <v>0</v>
      </c>
      <c r="C42" s="19">
        <f t="shared" si="12"/>
        <v>1</v>
      </c>
      <c r="D42" s="19">
        <f t="shared" si="12"/>
        <v>0</v>
      </c>
      <c r="E42" s="19">
        <f t="shared" si="12"/>
        <v>1</v>
      </c>
      <c r="F42" s="19">
        <f t="shared" si="12"/>
        <v>0</v>
      </c>
      <c r="G42" s="19">
        <f t="shared" si="12"/>
        <v>0</v>
      </c>
      <c r="H42" s="19">
        <f t="shared" si="12"/>
        <v>0</v>
      </c>
      <c r="I42" s="19">
        <f t="shared" si="12"/>
        <v>1</v>
      </c>
      <c r="J42" s="19">
        <f t="shared" si="12"/>
        <v>1</v>
      </c>
      <c r="K42" s="19">
        <f t="shared" si="12"/>
        <v>1</v>
      </c>
      <c r="L42" s="19">
        <f t="shared" si="12"/>
        <v>0</v>
      </c>
      <c r="M42" s="22">
        <f>I32</f>
        <v>24.16313461764533</v>
      </c>
    </row>
    <row r="43" spans="1:13">
      <c r="A43" s="19">
        <v>9</v>
      </c>
      <c r="B43" s="19">
        <f t="shared" si="12"/>
        <v>0</v>
      </c>
      <c r="C43" s="19">
        <f t="shared" si="12"/>
        <v>1</v>
      </c>
      <c r="D43" s="19">
        <f t="shared" si="12"/>
        <v>1</v>
      </c>
      <c r="E43" s="19">
        <f t="shared" si="12"/>
        <v>0</v>
      </c>
      <c r="F43" s="19">
        <f t="shared" si="12"/>
        <v>0</v>
      </c>
      <c r="G43" s="19">
        <f t="shared" si="12"/>
        <v>0</v>
      </c>
      <c r="H43" s="19">
        <f t="shared" si="12"/>
        <v>1</v>
      </c>
      <c r="I43" s="19">
        <f t="shared" si="12"/>
        <v>0</v>
      </c>
      <c r="J43" s="19">
        <f t="shared" si="12"/>
        <v>0</v>
      </c>
      <c r="K43" s="19">
        <f t="shared" si="12"/>
        <v>1</v>
      </c>
      <c r="L43" s="19">
        <f t="shared" si="12"/>
        <v>1</v>
      </c>
      <c r="M43" s="22">
        <f>J32</f>
        <v>24.291332042997841</v>
      </c>
    </row>
    <row r="44" spans="1:13">
      <c r="A44" s="19">
        <v>10</v>
      </c>
      <c r="B44" s="19">
        <f t="shared" si="12"/>
        <v>0</v>
      </c>
      <c r="C44" s="19">
        <f t="shared" si="12"/>
        <v>0</v>
      </c>
      <c r="D44" s="19">
        <f t="shared" si="12"/>
        <v>0</v>
      </c>
      <c r="E44" s="19">
        <f t="shared" si="12"/>
        <v>1</v>
      </c>
      <c r="F44" s="19">
        <f t="shared" si="12"/>
        <v>1</v>
      </c>
      <c r="G44" s="19">
        <f t="shared" si="12"/>
        <v>1</v>
      </c>
      <c r="H44" s="19">
        <f t="shared" si="12"/>
        <v>1</v>
      </c>
      <c r="I44" s="19">
        <f t="shared" si="12"/>
        <v>0</v>
      </c>
      <c r="J44" s="19">
        <f t="shared" si="12"/>
        <v>0</v>
      </c>
      <c r="K44" s="19">
        <f t="shared" si="12"/>
        <v>1</v>
      </c>
      <c r="L44" s="19">
        <f t="shared" si="12"/>
        <v>0</v>
      </c>
      <c r="M44" s="22">
        <f>K32</f>
        <v>21.475484986292066</v>
      </c>
    </row>
    <row r="45" spans="1:13">
      <c r="A45" s="19">
        <v>11</v>
      </c>
      <c r="B45" s="19">
        <f t="shared" si="12"/>
        <v>0</v>
      </c>
      <c r="C45" s="19">
        <f t="shared" si="12"/>
        <v>0</v>
      </c>
      <c r="D45" s="19">
        <f t="shared" si="12"/>
        <v>1</v>
      </c>
      <c r="E45" s="19">
        <f t="shared" si="12"/>
        <v>0</v>
      </c>
      <c r="F45" s="19">
        <f t="shared" si="12"/>
        <v>1</v>
      </c>
      <c r="G45" s="19">
        <f t="shared" si="12"/>
        <v>0</v>
      </c>
      <c r="H45" s="19">
        <f t="shared" si="12"/>
        <v>1</v>
      </c>
      <c r="I45" s="19">
        <f t="shared" si="12"/>
        <v>1</v>
      </c>
      <c r="J45" s="19">
        <f t="shared" si="12"/>
        <v>1</v>
      </c>
      <c r="K45" s="19">
        <f t="shared" si="12"/>
        <v>0</v>
      </c>
      <c r="L45" s="19">
        <f t="shared" si="12"/>
        <v>0</v>
      </c>
      <c r="M45" s="22">
        <f>L32</f>
        <v>18.52537365592897</v>
      </c>
    </row>
    <row r="46" spans="1:13">
      <c r="A46" s="19">
        <v>12</v>
      </c>
      <c r="B46" s="19">
        <f t="shared" si="12"/>
        <v>0</v>
      </c>
      <c r="C46" s="19">
        <f t="shared" si="12"/>
        <v>0</v>
      </c>
      <c r="D46" s="19">
        <f t="shared" si="12"/>
        <v>1</v>
      </c>
      <c r="E46" s="19">
        <f t="shared" si="12"/>
        <v>1</v>
      </c>
      <c r="F46" s="19">
        <f t="shared" si="12"/>
        <v>0</v>
      </c>
      <c r="G46" s="19">
        <f t="shared" si="12"/>
        <v>1</v>
      </c>
      <c r="H46" s="19">
        <f t="shared" si="12"/>
        <v>0</v>
      </c>
      <c r="I46" s="19">
        <f t="shared" si="12"/>
        <v>1</v>
      </c>
      <c r="J46" s="19">
        <f>IF(J60=1,1,0)</f>
        <v>0</v>
      </c>
      <c r="K46" s="19">
        <f>IF(K60=1,1,0)</f>
        <v>0</v>
      </c>
      <c r="L46" s="19">
        <f>IF(L60=1,1,0)</f>
        <v>1</v>
      </c>
      <c r="M46" s="22">
        <f>M32</f>
        <v>20.650913714072278</v>
      </c>
    </row>
    <row r="48" spans="1:13">
      <c r="A48" s="19" t="s">
        <v>13</v>
      </c>
      <c r="B48" s="35" t="s">
        <v>6</v>
      </c>
      <c r="C48" s="35" t="s">
        <v>0</v>
      </c>
      <c r="D48" s="35" t="s">
        <v>1</v>
      </c>
      <c r="E48" s="35" t="s">
        <v>2</v>
      </c>
      <c r="F48" s="35" t="s">
        <v>3</v>
      </c>
      <c r="G48" s="35" t="s">
        <v>4</v>
      </c>
      <c r="H48" s="35" t="s">
        <v>52</v>
      </c>
      <c r="I48" s="35" t="s">
        <v>52</v>
      </c>
      <c r="J48" s="35" t="s">
        <v>52</v>
      </c>
      <c r="K48" s="35" t="s">
        <v>52</v>
      </c>
      <c r="L48" s="35" t="s">
        <v>52</v>
      </c>
      <c r="M48" s="35" t="s">
        <v>14</v>
      </c>
    </row>
    <row r="49" spans="1:22">
      <c r="A49" s="19">
        <v>1</v>
      </c>
      <c r="B49" s="19">
        <v>1</v>
      </c>
      <c r="C49" s="19">
        <v>1</v>
      </c>
      <c r="D49" s="19">
        <v>1</v>
      </c>
      <c r="E49" s="19">
        <v>1</v>
      </c>
      <c r="F49" s="19">
        <v>1</v>
      </c>
      <c r="G49" s="19">
        <v>1</v>
      </c>
      <c r="H49" s="19">
        <v>1</v>
      </c>
      <c r="I49" s="19">
        <v>1</v>
      </c>
      <c r="J49" s="19">
        <v>1</v>
      </c>
      <c r="K49" s="19">
        <v>1</v>
      </c>
      <c r="L49" s="19">
        <v>1</v>
      </c>
      <c r="M49" s="22">
        <f>B32</f>
        <v>34.465338316112131</v>
      </c>
    </row>
    <row r="50" spans="1:22">
      <c r="A50" s="19">
        <v>2</v>
      </c>
      <c r="B50" s="19">
        <v>1</v>
      </c>
      <c r="C50" s="19">
        <v>1</v>
      </c>
      <c r="D50" s="19">
        <v>1</v>
      </c>
      <c r="E50" s="19">
        <v>1</v>
      </c>
      <c r="F50" s="19">
        <v>1</v>
      </c>
      <c r="G50" s="19">
        <v>2</v>
      </c>
      <c r="H50" s="19">
        <v>2</v>
      </c>
      <c r="I50" s="19">
        <v>2</v>
      </c>
      <c r="J50" s="19">
        <v>2</v>
      </c>
      <c r="K50" s="19">
        <v>2</v>
      </c>
      <c r="L50" s="19">
        <v>2</v>
      </c>
      <c r="M50" s="22">
        <f>C32</f>
        <v>34.465338316112131</v>
      </c>
    </row>
    <row r="51" spans="1:22">
      <c r="A51" s="19">
        <v>3</v>
      </c>
      <c r="B51" s="19">
        <v>1</v>
      </c>
      <c r="C51" s="19">
        <v>1</v>
      </c>
      <c r="D51" s="19">
        <v>2</v>
      </c>
      <c r="E51" s="19">
        <v>2</v>
      </c>
      <c r="F51" s="19">
        <v>2</v>
      </c>
      <c r="G51" s="19">
        <v>1</v>
      </c>
      <c r="H51" s="19">
        <v>1</v>
      </c>
      <c r="I51" s="19">
        <v>1</v>
      </c>
      <c r="J51" s="19">
        <v>2</v>
      </c>
      <c r="K51" s="19">
        <v>2</v>
      </c>
      <c r="L51" s="19">
        <v>2</v>
      </c>
      <c r="M51" s="22">
        <f>D32</f>
        <v>33.870548540219239</v>
      </c>
    </row>
    <row r="52" spans="1:22">
      <c r="A52" s="19">
        <v>4</v>
      </c>
      <c r="B52" s="19">
        <v>1</v>
      </c>
      <c r="C52" s="19">
        <v>2</v>
      </c>
      <c r="D52" s="19">
        <v>1</v>
      </c>
      <c r="E52" s="19">
        <v>2</v>
      </c>
      <c r="F52" s="19">
        <v>2</v>
      </c>
      <c r="G52" s="19">
        <v>1</v>
      </c>
      <c r="H52" s="19">
        <v>2</v>
      </c>
      <c r="I52" s="19">
        <v>2</v>
      </c>
      <c r="J52" s="20">
        <v>1</v>
      </c>
      <c r="K52" s="20">
        <v>1</v>
      </c>
      <c r="L52" s="20">
        <v>2</v>
      </c>
      <c r="M52" s="22">
        <f>E32</f>
        <v>32.644678631394797</v>
      </c>
    </row>
    <row r="53" spans="1:22">
      <c r="A53" s="19">
        <v>5</v>
      </c>
      <c r="B53" s="19">
        <v>1</v>
      </c>
      <c r="C53" s="19">
        <v>2</v>
      </c>
      <c r="D53" s="19">
        <v>2</v>
      </c>
      <c r="E53" s="19">
        <v>1</v>
      </c>
      <c r="F53" s="19">
        <v>2</v>
      </c>
      <c r="G53" s="19">
        <v>2</v>
      </c>
      <c r="H53" s="19">
        <v>1</v>
      </c>
      <c r="I53" s="20">
        <v>2</v>
      </c>
      <c r="J53" s="20">
        <v>1</v>
      </c>
      <c r="K53" s="20">
        <v>2</v>
      </c>
      <c r="L53" s="20">
        <v>1</v>
      </c>
      <c r="M53" s="22">
        <f>F32</f>
        <v>33.163485261441821</v>
      </c>
    </row>
    <row r="54" spans="1:22">
      <c r="A54" s="19">
        <v>6</v>
      </c>
      <c r="B54" s="19">
        <v>1</v>
      </c>
      <c r="C54" s="19">
        <v>2</v>
      </c>
      <c r="D54" s="19">
        <v>2</v>
      </c>
      <c r="E54" s="19">
        <v>2</v>
      </c>
      <c r="F54" s="19">
        <v>1</v>
      </c>
      <c r="G54" s="19">
        <v>2</v>
      </c>
      <c r="H54" s="19">
        <v>2</v>
      </c>
      <c r="I54" s="20">
        <v>1</v>
      </c>
      <c r="J54" s="20">
        <v>2</v>
      </c>
      <c r="K54" s="20">
        <v>1</v>
      </c>
      <c r="L54" s="20">
        <v>1</v>
      </c>
      <c r="M54" s="22">
        <f>G32</f>
        <v>31.827041624835964</v>
      </c>
    </row>
    <row r="55" spans="1:22">
      <c r="A55" s="19">
        <v>7</v>
      </c>
      <c r="B55" s="19">
        <v>2</v>
      </c>
      <c r="C55" s="19">
        <v>1</v>
      </c>
      <c r="D55" s="19">
        <v>2</v>
      </c>
      <c r="E55" s="19">
        <v>2</v>
      </c>
      <c r="F55" s="19">
        <v>1</v>
      </c>
      <c r="G55" s="19">
        <v>1</v>
      </c>
      <c r="H55" s="19">
        <v>2</v>
      </c>
      <c r="I55" s="20">
        <v>2</v>
      </c>
      <c r="J55" s="20">
        <v>1</v>
      </c>
      <c r="K55" s="20">
        <v>2</v>
      </c>
      <c r="L55" s="20">
        <v>1</v>
      </c>
      <c r="M55" s="22">
        <f>H32</f>
        <v>24.986755537290584</v>
      </c>
    </row>
    <row r="56" spans="1:22">
      <c r="A56" s="19">
        <v>8</v>
      </c>
      <c r="B56" s="19">
        <v>2</v>
      </c>
      <c r="C56" s="19">
        <v>1</v>
      </c>
      <c r="D56" s="19">
        <v>2</v>
      </c>
      <c r="E56" s="19">
        <v>1</v>
      </c>
      <c r="F56" s="19">
        <v>2</v>
      </c>
      <c r="G56" s="19">
        <v>2</v>
      </c>
      <c r="H56" s="19">
        <v>2</v>
      </c>
      <c r="I56" s="20">
        <v>1</v>
      </c>
      <c r="J56" s="20">
        <v>1</v>
      </c>
      <c r="K56" s="20">
        <v>1</v>
      </c>
      <c r="L56" s="20">
        <v>2</v>
      </c>
      <c r="M56" s="22">
        <f>I32</f>
        <v>24.16313461764533</v>
      </c>
    </row>
    <row r="57" spans="1:22">
      <c r="A57" s="19">
        <v>9</v>
      </c>
      <c r="B57" s="19">
        <v>2</v>
      </c>
      <c r="C57" s="19">
        <v>1</v>
      </c>
      <c r="D57" s="19">
        <v>1</v>
      </c>
      <c r="E57" s="19">
        <v>2</v>
      </c>
      <c r="F57" s="19">
        <v>2</v>
      </c>
      <c r="G57" s="19">
        <v>2</v>
      </c>
      <c r="H57" s="19">
        <v>1</v>
      </c>
      <c r="I57" s="20">
        <v>2</v>
      </c>
      <c r="J57" s="20">
        <v>2</v>
      </c>
      <c r="K57" s="20">
        <v>1</v>
      </c>
      <c r="L57" s="20">
        <v>1</v>
      </c>
      <c r="M57" s="22">
        <f>J32</f>
        <v>24.291332042997841</v>
      </c>
    </row>
    <row r="58" spans="1:22">
      <c r="A58" s="19">
        <v>10</v>
      </c>
      <c r="B58" s="19">
        <v>2</v>
      </c>
      <c r="C58" s="19">
        <v>2</v>
      </c>
      <c r="D58" s="19">
        <v>2</v>
      </c>
      <c r="E58" s="19">
        <v>1</v>
      </c>
      <c r="F58" s="19">
        <v>1</v>
      </c>
      <c r="G58" s="19">
        <v>1</v>
      </c>
      <c r="H58" s="19">
        <v>1</v>
      </c>
      <c r="I58" s="20">
        <v>2</v>
      </c>
      <c r="J58" s="20">
        <v>2</v>
      </c>
      <c r="K58" s="20">
        <v>1</v>
      </c>
      <c r="L58" s="20">
        <v>2</v>
      </c>
      <c r="M58" s="22">
        <f>K32</f>
        <v>21.475484986292066</v>
      </c>
    </row>
    <row r="59" spans="1:22">
      <c r="A59" s="19">
        <v>11</v>
      </c>
      <c r="B59" s="19">
        <v>2</v>
      </c>
      <c r="C59" s="19">
        <v>2</v>
      </c>
      <c r="D59" s="19">
        <v>1</v>
      </c>
      <c r="E59" s="19">
        <v>2</v>
      </c>
      <c r="F59" s="19">
        <v>1</v>
      </c>
      <c r="G59" s="19">
        <v>2</v>
      </c>
      <c r="H59" s="19">
        <v>1</v>
      </c>
      <c r="I59" s="20">
        <v>1</v>
      </c>
      <c r="J59" s="20">
        <v>1</v>
      </c>
      <c r="K59" s="20">
        <v>2</v>
      </c>
      <c r="L59" s="20">
        <v>2</v>
      </c>
      <c r="M59" s="22">
        <f>L32</f>
        <v>18.52537365592897</v>
      </c>
    </row>
    <row r="60" spans="1:22">
      <c r="A60" s="19">
        <v>12</v>
      </c>
      <c r="B60" s="19">
        <v>2</v>
      </c>
      <c r="C60" s="19">
        <v>2</v>
      </c>
      <c r="D60" s="19">
        <v>1</v>
      </c>
      <c r="E60" s="19">
        <v>1</v>
      </c>
      <c r="F60" s="19">
        <v>2</v>
      </c>
      <c r="G60" s="19">
        <v>1</v>
      </c>
      <c r="H60" s="19">
        <v>2</v>
      </c>
      <c r="I60" s="20">
        <v>1</v>
      </c>
      <c r="J60" s="20">
        <v>2</v>
      </c>
      <c r="K60" s="20">
        <v>2</v>
      </c>
      <c r="L60" s="20">
        <v>1</v>
      </c>
      <c r="M60" s="22">
        <f>M32</f>
        <v>20.650913714072278</v>
      </c>
    </row>
    <row r="61" spans="1:22">
      <c r="B61" s="2"/>
      <c r="C61" s="2"/>
      <c r="D61" s="2"/>
      <c r="E61" s="2"/>
      <c r="F61" s="2"/>
      <c r="G61" s="2"/>
      <c r="H61" s="2"/>
      <c r="I61" s="15"/>
      <c r="J61" s="15"/>
      <c r="K61" s="15"/>
      <c r="L61" s="15"/>
    </row>
    <row r="62" spans="1:22">
      <c r="A62" s="19"/>
      <c r="B62" s="36" t="s">
        <v>15</v>
      </c>
      <c r="C62" s="36" t="s">
        <v>16</v>
      </c>
      <c r="E62" s="37" t="s">
        <v>6</v>
      </c>
      <c r="F62" s="38"/>
      <c r="G62" s="23"/>
      <c r="H62" s="39" t="s">
        <v>0</v>
      </c>
      <c r="I62" s="40"/>
      <c r="J62" s="21"/>
      <c r="K62" s="39" t="s">
        <v>1</v>
      </c>
      <c r="L62" s="40"/>
      <c r="M62" s="21"/>
      <c r="N62" s="39" t="s">
        <v>2</v>
      </c>
      <c r="O62" s="40"/>
      <c r="P62" s="21"/>
      <c r="Q62" s="39" t="s">
        <v>3</v>
      </c>
      <c r="R62" s="40"/>
      <c r="S62" s="21"/>
      <c r="T62" s="39" t="s">
        <v>4</v>
      </c>
      <c r="U62" s="40"/>
      <c r="V62" s="21"/>
    </row>
    <row r="63" spans="1:22">
      <c r="A63" s="35" t="s">
        <v>6</v>
      </c>
      <c r="B63" s="24">
        <f>SUMIF($B$49:$B$60,1,$M$49:$M$60)/6</f>
        <v>33.406071781686016</v>
      </c>
      <c r="C63" s="24">
        <f>SUMIF($B$49:$B$60,2,$M$49:$M$60)/6</f>
        <v>22.348832425704515</v>
      </c>
      <c r="E63" s="36" t="s">
        <v>15</v>
      </c>
      <c r="F63" s="36" t="s">
        <v>16</v>
      </c>
      <c r="G63" s="23"/>
      <c r="H63" s="36" t="s">
        <v>15</v>
      </c>
      <c r="I63" s="36" t="s">
        <v>16</v>
      </c>
      <c r="J63" s="21"/>
      <c r="K63" s="36" t="s">
        <v>15</v>
      </c>
      <c r="L63" s="36" t="s">
        <v>16</v>
      </c>
      <c r="M63" s="21"/>
      <c r="N63" s="36" t="s">
        <v>15</v>
      </c>
      <c r="O63" s="36" t="s">
        <v>16</v>
      </c>
      <c r="P63" s="21"/>
      <c r="Q63" s="36" t="s">
        <v>15</v>
      </c>
      <c r="R63" s="36" t="s">
        <v>16</v>
      </c>
      <c r="S63" s="21"/>
      <c r="T63" s="36" t="s">
        <v>15</v>
      </c>
      <c r="U63" s="36" t="s">
        <v>16</v>
      </c>
      <c r="V63" s="21"/>
    </row>
    <row r="64" spans="1:22">
      <c r="A64" s="35" t="s">
        <v>0</v>
      </c>
      <c r="B64" s="24">
        <f>SUMIF($C$49:$C$60,1,$M$49:$M$60)/6</f>
        <v>29.373741228396213</v>
      </c>
      <c r="C64" s="24">
        <f>SUMIF($C$49:$C$60,2,$M$49:$M$60)/6</f>
        <v>26.381162978994315</v>
      </c>
      <c r="E64" s="24">
        <f>SUMIF($B$49:$B$60,1,$M$49:$M$60)/6</f>
        <v>33.406071781686016</v>
      </c>
      <c r="F64" s="24">
        <f>SUMIF($B$49:$B$60,2,$M$49:$M$60)/6</f>
        <v>22.348832425704515</v>
      </c>
      <c r="G64" s="24"/>
      <c r="H64" s="24">
        <f>SUMIF($C$49:$C$60,1,$M$49:$M$60)/6</f>
        <v>29.373741228396213</v>
      </c>
      <c r="I64" s="24">
        <f>SUMIF($C$49:$C$60,2,$M$49:$M$60)/6</f>
        <v>26.381162978994315</v>
      </c>
      <c r="J64" s="24"/>
      <c r="K64" s="24">
        <f>SUMIF($D$49:$D$60,1,$M$49:$M$60)/6</f>
        <v>27.507162446103024</v>
      </c>
      <c r="L64" s="24">
        <f>SUMIF($D$49:$D$60,1,$M$49:$M$60)/6</f>
        <v>27.507162446103024</v>
      </c>
      <c r="M64" s="24"/>
      <c r="N64" s="24">
        <f>SUMIF($E$49:$E$60,1,$M$49:$M$60)/6</f>
        <v>28.06394920194596</v>
      </c>
      <c r="O64" s="24">
        <f>SUMIF($E$49:$E$60,2,$M$49:$M$60)/6</f>
        <v>27.690955005444568</v>
      </c>
      <c r="P64" s="24"/>
      <c r="Q64" s="24">
        <f>SUMIF($F$49:$F$60,1,$M$49:$M$60)/6</f>
        <v>27.62422207276197</v>
      </c>
      <c r="R64" s="24">
        <f>SUMIF($F$49:$F$60,2,$M$49:$M$60)/6</f>
        <v>28.130682134628554</v>
      </c>
      <c r="S64" s="24"/>
      <c r="T64" s="24">
        <f>SUMIF($G$49:$G$60,1,$M$49:$M$60)/6</f>
        <v>28.015619954230186</v>
      </c>
      <c r="U64" s="24">
        <f>SUMIF($G$49:$G$60,2,$M$49:$M$60)/6</f>
        <v>27.739284253160346</v>
      </c>
      <c r="V64" s="21"/>
    </row>
    <row r="65" spans="1:9">
      <c r="A65" s="35" t="s">
        <v>1</v>
      </c>
      <c r="B65" s="24">
        <f>SUMIF($D$49:$D$60,1,$M$49:$M$60)/6</f>
        <v>27.507162446103024</v>
      </c>
      <c r="C65" s="24">
        <f>SUMIF($D$49:$D$60,1,$M$49:$M$60)/6</f>
        <v>27.507162446103024</v>
      </c>
      <c r="G65"/>
      <c r="H65"/>
    </row>
    <row r="66" spans="1:9">
      <c r="A66" s="35" t="s">
        <v>2</v>
      </c>
      <c r="B66" s="24">
        <f>SUMIF($E$49:$E$60,1,$M$49:$M$60)/6</f>
        <v>28.06394920194596</v>
      </c>
      <c r="C66" s="24">
        <f>SUMIF($E$49:$E$60,2,$M$49:$M$60)/6</f>
        <v>27.690955005444568</v>
      </c>
      <c r="G66"/>
      <c r="H66"/>
    </row>
    <row r="67" spans="1:9">
      <c r="A67" s="35" t="s">
        <v>3</v>
      </c>
      <c r="B67" s="24">
        <f>SUMIF($F$49:$F$60,1,$M$49:$M$60)/6</f>
        <v>27.62422207276197</v>
      </c>
      <c r="C67" s="24">
        <f>SUMIF($F$49:$F$60,2,$M$49:$M$60)/6</f>
        <v>28.130682134628554</v>
      </c>
      <c r="G67"/>
      <c r="H67"/>
    </row>
    <row r="68" spans="1:9">
      <c r="A68" s="35" t="s">
        <v>4</v>
      </c>
      <c r="B68" s="24">
        <f>SUMIF($G$49:$G$60,1,$M$49:$M$60)/6</f>
        <v>28.015619954230186</v>
      </c>
      <c r="C68" s="24">
        <f>SUMIF($G$49:$G$60,2,$M$49:$M$60)/6</f>
        <v>27.739284253160346</v>
      </c>
      <c r="G68"/>
      <c r="H68"/>
    </row>
    <row r="69" spans="1:9">
      <c r="G69"/>
      <c r="H69"/>
    </row>
    <row r="70" spans="1:9">
      <c r="I70" s="1"/>
    </row>
  </sheetData>
  <mergeCells count="6">
    <mergeCell ref="E62:F62"/>
    <mergeCell ref="T62:U62"/>
    <mergeCell ref="Q62:R62"/>
    <mergeCell ref="N62:O62"/>
    <mergeCell ref="K62:L62"/>
    <mergeCell ref="H62:I62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K15" sqref="K15"/>
    </sheetView>
  </sheetViews>
  <sheetFormatPr defaultRowHeight="13.2"/>
  <cols>
    <col min="1" max="1" width="12.6640625" customWidth="1"/>
    <col min="2" max="2" width="3.33203125" customWidth="1"/>
    <col min="3" max="4" width="18.33203125" bestFit="1" customWidth="1"/>
    <col min="5" max="6" width="13.88671875" bestFit="1" customWidth="1"/>
    <col min="7" max="8" width="10" bestFit="1" customWidth="1"/>
    <col min="9" max="9" width="9" bestFit="1" customWidth="1"/>
  </cols>
  <sheetData>
    <row r="1" spans="1:9">
      <c r="A1" s="32" t="s">
        <v>31</v>
      </c>
    </row>
    <row r="2" spans="1:9">
      <c r="C2" s="35" t="s">
        <v>6</v>
      </c>
      <c r="D2" s="35" t="s">
        <v>0</v>
      </c>
      <c r="E2" s="35" t="s">
        <v>1</v>
      </c>
      <c r="F2" s="35" t="s">
        <v>2</v>
      </c>
      <c r="G2" s="35" t="s">
        <v>3</v>
      </c>
      <c r="H2" s="35" t="s">
        <v>4</v>
      </c>
      <c r="I2" s="35" t="s">
        <v>29</v>
      </c>
    </row>
    <row r="3" spans="1:9">
      <c r="C3" s="25">
        <v>563</v>
      </c>
      <c r="D3" s="25">
        <v>306.5</v>
      </c>
      <c r="E3" s="25">
        <v>185.5</v>
      </c>
      <c r="F3" s="25">
        <v>183.5</v>
      </c>
      <c r="G3" s="25">
        <v>2.8</v>
      </c>
      <c r="H3" s="25">
        <v>60</v>
      </c>
      <c r="I3" s="20" t="s">
        <v>30</v>
      </c>
    </row>
    <row r="4" spans="1:9">
      <c r="A4" s="26"/>
      <c r="B4" s="26"/>
      <c r="C4" s="26"/>
      <c r="D4" s="26"/>
      <c r="E4" s="26"/>
      <c r="F4" s="26"/>
      <c r="G4" s="26"/>
      <c r="H4" s="27"/>
    </row>
    <row r="5" spans="1:9">
      <c r="A5" s="32" t="s">
        <v>33</v>
      </c>
    </row>
    <row r="6" spans="1:9">
      <c r="C6" s="21">
        <v>575</v>
      </c>
      <c r="D6" s="21">
        <v>229.5</v>
      </c>
      <c r="E6" s="21">
        <v>166.5</v>
      </c>
      <c r="F6" s="21">
        <v>164</v>
      </c>
      <c r="G6" s="21">
        <v>7</v>
      </c>
      <c r="H6" s="21">
        <v>120</v>
      </c>
    </row>
    <row r="8" spans="1:9">
      <c r="A8" s="32" t="s">
        <v>32</v>
      </c>
    </row>
    <row r="9" spans="1:9">
      <c r="C9" s="35" t="s">
        <v>6</v>
      </c>
      <c r="D9" s="35" t="s">
        <v>0</v>
      </c>
      <c r="E9" s="35" t="s">
        <v>1</v>
      </c>
      <c r="F9" s="35" t="s">
        <v>2</v>
      </c>
      <c r="G9" s="35" t="s">
        <v>3</v>
      </c>
      <c r="H9" s="35" t="s">
        <v>4</v>
      </c>
      <c r="I9" s="35" t="s">
        <v>29</v>
      </c>
    </row>
    <row r="10" spans="1:9">
      <c r="C10" s="25">
        <f t="shared" ref="C10:H10" si="0">C3-C6</f>
        <v>-12</v>
      </c>
      <c r="D10" s="25">
        <f t="shared" si="0"/>
        <v>77</v>
      </c>
      <c r="E10" s="25">
        <f t="shared" si="0"/>
        <v>19</v>
      </c>
      <c r="F10" s="25">
        <f t="shared" si="0"/>
        <v>19.5</v>
      </c>
      <c r="G10" s="25">
        <f t="shared" si="0"/>
        <v>-4.2</v>
      </c>
      <c r="H10" s="25">
        <f t="shared" si="0"/>
        <v>-60</v>
      </c>
      <c r="I10" s="20" t="s">
        <v>30</v>
      </c>
    </row>
    <row r="12" spans="1:9">
      <c r="A12" s="39" t="s">
        <v>34</v>
      </c>
      <c r="B12" s="40"/>
      <c r="C12" s="28">
        <v>112.72977752189828</v>
      </c>
      <c r="D12" s="28">
        <v>-968.80525969486507</v>
      </c>
      <c r="E12" s="28">
        <v>-523.2322038080365</v>
      </c>
      <c r="F12" s="28">
        <v>-710.78103795698598</v>
      </c>
      <c r="G12" s="28">
        <v>-7.8905703828597007</v>
      </c>
      <c r="H12" s="28">
        <v>286.83636961796248</v>
      </c>
    </row>
    <row r="13" spans="1:9">
      <c r="A13" s="39" t="s">
        <v>28</v>
      </c>
      <c r="B13" s="40"/>
      <c r="C13" s="28">
        <v>1523.0149362098825</v>
      </c>
      <c r="D13" s="28">
        <v>315.26485095768777</v>
      </c>
      <c r="E13" s="28">
        <v>71.209406412622087</v>
      </c>
      <c r="F13" s="28">
        <v>140.45865281168719</v>
      </c>
      <c r="G13" s="21">
        <v>0</v>
      </c>
      <c r="H13" s="21">
        <v>0</v>
      </c>
    </row>
    <row r="15" spans="1:9">
      <c r="A15" s="32" t="s">
        <v>35</v>
      </c>
      <c r="B15" s="32"/>
    </row>
    <row r="16" spans="1:9">
      <c r="A16" s="39" t="s">
        <v>53</v>
      </c>
      <c r="B16" s="40"/>
      <c r="C16" s="30">
        <f>((C13*C10/C12)+(D13*D10/D12)+(E13*E10/E12)+(F13*F10/F12)+(G13*G10/G12)+(H13*H10/H12))/(SUM(C13:H13))</f>
        <v>-9.4451219044013129E-2</v>
      </c>
    </row>
    <row r="17" spans="1:6">
      <c r="C17" s="6"/>
    </row>
    <row r="19" spans="1:6">
      <c r="A19" s="21"/>
      <c r="B19" s="21"/>
      <c r="C19" s="41" t="s">
        <v>39</v>
      </c>
      <c r="D19" s="41" t="s">
        <v>38</v>
      </c>
      <c r="E19" s="41" t="s">
        <v>36</v>
      </c>
      <c r="F19" s="41" t="s">
        <v>37</v>
      </c>
    </row>
    <row r="20" spans="1:6">
      <c r="A20" s="42" t="s">
        <v>40</v>
      </c>
      <c r="B20" s="21">
        <v>1</v>
      </c>
      <c r="C20" s="21">
        <v>81.55</v>
      </c>
      <c r="D20" s="21">
        <v>84.58</v>
      </c>
      <c r="E20" s="28">
        <v>-1.4135811161342215</v>
      </c>
      <c r="F20" s="22">
        <f>D20+E20</f>
        <v>83.166418883865774</v>
      </c>
    </row>
    <row r="21" spans="1:6">
      <c r="A21" s="43"/>
      <c r="B21" s="21">
        <v>2</v>
      </c>
      <c r="C21" s="21">
        <v>82.99</v>
      </c>
      <c r="D21" s="21">
        <v>84.58</v>
      </c>
      <c r="E21" s="28">
        <v>-1.9802085934895668</v>
      </c>
      <c r="F21" s="22">
        <f t="shared" ref="F21:F25" si="1">D21+E21</f>
        <v>82.599791406510434</v>
      </c>
    </row>
    <row r="22" spans="1:6">
      <c r="A22" s="43"/>
      <c r="B22" s="21">
        <v>3</v>
      </c>
      <c r="C22" s="21">
        <v>83.03</v>
      </c>
      <c r="D22" s="21">
        <v>84.58</v>
      </c>
      <c r="E22" s="28">
        <v>-4.719482536961328</v>
      </c>
      <c r="F22" s="22">
        <f t="shared" si="1"/>
        <v>79.860517463038676</v>
      </c>
    </row>
    <row r="23" spans="1:6">
      <c r="A23" s="43"/>
      <c r="B23" s="21">
        <v>6</v>
      </c>
      <c r="C23" s="21">
        <v>85.52</v>
      </c>
      <c r="D23" s="21">
        <v>84.58</v>
      </c>
      <c r="E23" s="28">
        <v>1.4307875467971556</v>
      </c>
      <c r="F23" s="22">
        <f t="shared" si="1"/>
        <v>86.010787546797161</v>
      </c>
    </row>
    <row r="24" spans="1:6">
      <c r="A24" s="44"/>
      <c r="B24" s="21">
        <v>7</v>
      </c>
      <c r="C24" s="21">
        <v>89.47</v>
      </c>
      <c r="D24" s="21">
        <v>84.58</v>
      </c>
      <c r="E24" s="28">
        <v>4.6657217440052143</v>
      </c>
      <c r="F24" s="22">
        <f t="shared" si="1"/>
        <v>89.245721744005209</v>
      </c>
    </row>
    <row r="25" spans="1:6">
      <c r="A25" s="41" t="s">
        <v>54</v>
      </c>
      <c r="B25" s="21"/>
      <c r="C25" s="21">
        <v>73.3</v>
      </c>
      <c r="D25" s="21">
        <v>84.58</v>
      </c>
      <c r="E25" s="28">
        <f>C16*100</f>
        <v>-9.4451219044013133</v>
      </c>
      <c r="F25" s="29">
        <f t="shared" si="1"/>
        <v>75.13487809559868</v>
      </c>
    </row>
  </sheetData>
  <mergeCells count="4">
    <mergeCell ref="A20:A24"/>
    <mergeCell ref="A12:B12"/>
    <mergeCell ref="A13:B13"/>
    <mergeCell ref="A16:B16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生ﾃﾞｰﾀ</vt:lpstr>
      <vt:lpstr>基準化</vt:lpstr>
      <vt:lpstr>βとη</vt:lpstr>
      <vt:lpstr>予測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Ushizawa</cp:lastModifiedBy>
  <dcterms:created xsi:type="dcterms:W3CDTF">2019-07-19T03:08:29Z</dcterms:created>
  <dcterms:modified xsi:type="dcterms:W3CDTF">2019-07-24T12:34:58Z</dcterms:modified>
</cp:coreProperties>
</file>